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theme/themeOverride2.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65" windowWidth="18195" windowHeight="7380" activeTab="1"/>
  </bookViews>
  <sheets>
    <sheet name="META" sheetId="2" r:id="rId1"/>
    <sheet name="Fluxes" sheetId="1" r:id="rId2"/>
    <sheet name="Concentrations" sheetId="3" r:id="rId3"/>
    <sheet name="StandardsA" sheetId="4" r:id="rId4"/>
    <sheet name="Graphs" sheetId="9" r:id="rId5"/>
    <sheet name="StandardsB" sheetId="10" r:id="rId6"/>
  </sheets>
  <calcPr calcId="145621"/>
</workbook>
</file>

<file path=xl/calcChain.xml><?xml version="1.0" encoding="utf-8"?>
<calcChain xmlns="http://schemas.openxmlformats.org/spreadsheetml/2006/main">
  <c r="O11" i="1" l="1"/>
  <c r="P35" i="1" l="1"/>
  <c r="O35" i="1"/>
  <c r="P34" i="1"/>
  <c r="O34" i="1"/>
  <c r="P33" i="1"/>
  <c r="O33" i="1"/>
  <c r="P32" i="1"/>
  <c r="O32" i="1"/>
  <c r="P31" i="1"/>
  <c r="O31" i="1"/>
  <c r="P30" i="1"/>
  <c r="O30" i="1"/>
  <c r="P29" i="1"/>
  <c r="O29" i="1"/>
  <c r="P28" i="1"/>
  <c r="O28" i="1"/>
  <c r="P27" i="1"/>
  <c r="O27" i="1"/>
  <c r="P26" i="1"/>
  <c r="O26" i="1"/>
  <c r="P25" i="1"/>
  <c r="O25" i="1"/>
  <c r="P24" i="1"/>
  <c r="O24" i="1"/>
  <c r="P23" i="1"/>
  <c r="O23" i="1"/>
  <c r="P22" i="1"/>
  <c r="O22" i="1"/>
  <c r="P21" i="1"/>
  <c r="O21" i="1"/>
  <c r="P20" i="1"/>
  <c r="O20" i="1"/>
  <c r="P19" i="1"/>
  <c r="O19" i="1"/>
  <c r="P18" i="1"/>
  <c r="O18" i="1"/>
  <c r="P17" i="1"/>
  <c r="O17" i="1"/>
  <c r="P16" i="1"/>
  <c r="O16" i="1"/>
  <c r="P15" i="1"/>
  <c r="O15" i="1"/>
  <c r="P14" i="1"/>
  <c r="O14" i="1"/>
  <c r="P13" i="1"/>
  <c r="O13" i="1"/>
  <c r="P12" i="1"/>
  <c r="O12" i="1"/>
  <c r="P11" i="1"/>
  <c r="P10" i="1"/>
  <c r="O10" i="1"/>
  <c r="P9" i="1"/>
  <c r="O9" i="1"/>
  <c r="P8" i="1"/>
  <c r="O8" i="1"/>
  <c r="P7" i="1"/>
  <c r="O7" i="1"/>
  <c r="P6" i="1"/>
  <c r="O6" i="1"/>
  <c r="P5" i="1"/>
  <c r="O5" i="1"/>
  <c r="P4" i="1"/>
  <c r="O4" i="1"/>
  <c r="F36" i="1"/>
  <c r="F35" i="1"/>
  <c r="F34" i="1"/>
  <c r="F33" i="1"/>
  <c r="F32" i="1"/>
  <c r="F31" i="1"/>
  <c r="F30" i="1"/>
  <c r="F29" i="1"/>
  <c r="F28" i="1"/>
  <c r="F27" i="1"/>
  <c r="F26" i="1"/>
  <c r="F25" i="1"/>
  <c r="F24" i="1"/>
  <c r="F23" i="1"/>
  <c r="F22" i="1"/>
  <c r="F21" i="1"/>
  <c r="F20" i="1"/>
  <c r="F19" i="1"/>
  <c r="F18" i="1"/>
  <c r="F17" i="1"/>
  <c r="F16" i="1"/>
  <c r="F15" i="1"/>
  <c r="F14" i="1"/>
  <c r="F13" i="1"/>
  <c r="F12" i="1"/>
  <c r="F11" i="1"/>
  <c r="T11" i="1" s="1"/>
  <c r="F10" i="1"/>
  <c r="F9" i="1"/>
  <c r="F8" i="1"/>
  <c r="F7" i="1"/>
  <c r="F6" i="1"/>
  <c r="F5" i="1"/>
  <c r="F4" i="1"/>
  <c r="F43" i="1"/>
  <c r="F42" i="1"/>
  <c r="F41" i="1"/>
  <c r="F40" i="1"/>
  <c r="F39" i="1"/>
  <c r="F38" i="1"/>
  <c r="F37" i="1"/>
  <c r="P36" i="1"/>
  <c r="P43" i="1"/>
  <c r="O43" i="1"/>
  <c r="P42" i="1"/>
  <c r="O42" i="1"/>
  <c r="P41" i="1"/>
  <c r="O41" i="1"/>
  <c r="P40" i="1"/>
  <c r="O40" i="1"/>
  <c r="P39" i="1"/>
  <c r="O39" i="1"/>
  <c r="P38" i="1"/>
  <c r="O38" i="1"/>
  <c r="P37" i="1"/>
  <c r="O37" i="1"/>
  <c r="O36" i="1"/>
  <c r="T5" i="1" l="1"/>
  <c r="U5" i="1" s="1"/>
  <c r="T38" i="1"/>
  <c r="U38" i="1" s="1"/>
  <c r="T37" i="1"/>
  <c r="U37" i="1" s="1"/>
  <c r="T36" i="1"/>
  <c r="U36" i="1" s="1"/>
  <c r="T42" i="1"/>
  <c r="U42" i="1" s="1"/>
  <c r="T35" i="1"/>
  <c r="U35" i="1" s="1"/>
  <c r="T34" i="1"/>
  <c r="U34" i="1" s="1"/>
  <c r="T33" i="1"/>
  <c r="U33" i="1" s="1"/>
  <c r="T31" i="1"/>
  <c r="U31" i="1" s="1"/>
  <c r="T30" i="1"/>
  <c r="U30" i="1" s="1"/>
  <c r="T29" i="1"/>
  <c r="U29" i="1" s="1"/>
  <c r="T28" i="1"/>
  <c r="U28" i="1" s="1"/>
  <c r="T23" i="1"/>
  <c r="U23" i="1" s="1"/>
  <c r="T22" i="1"/>
  <c r="U22" i="1" s="1"/>
  <c r="T21" i="1"/>
  <c r="U21" i="1" s="1"/>
  <c r="T20" i="1"/>
  <c r="U20" i="1" s="1"/>
  <c r="T27" i="1"/>
  <c r="U27" i="1" s="1"/>
  <c r="T26" i="1"/>
  <c r="U26" i="1" s="1"/>
  <c r="T25" i="1"/>
  <c r="U25" i="1" s="1"/>
  <c r="T19" i="1"/>
  <c r="U19" i="1" s="1"/>
  <c r="T17" i="1"/>
  <c r="U17" i="1" s="1"/>
  <c r="T15" i="1"/>
  <c r="U15" i="1" s="1"/>
  <c r="T13" i="1"/>
  <c r="U13" i="1" s="1"/>
  <c r="T12" i="1"/>
  <c r="U12" i="1" s="1"/>
  <c r="U11" i="1"/>
  <c r="T9" i="1"/>
  <c r="U9" i="1" s="1"/>
  <c r="T7" i="1"/>
  <c r="U7" i="1" s="1"/>
  <c r="T4" i="1"/>
  <c r="U4" i="1" s="1"/>
  <c r="T39" i="1"/>
  <c r="U39" i="1" s="1"/>
  <c r="T40" i="1"/>
  <c r="U40" i="1" s="1"/>
  <c r="T8" i="1"/>
  <c r="U8" i="1" s="1"/>
  <c r="T16" i="1"/>
  <c r="U16" i="1" s="1"/>
  <c r="T24" i="1"/>
  <c r="U24" i="1" s="1"/>
  <c r="T32" i="1"/>
  <c r="U32" i="1" s="1"/>
  <c r="T41" i="1"/>
  <c r="U41" i="1" s="1"/>
  <c r="T43" i="1"/>
  <c r="U43" i="1" s="1"/>
  <c r="T14" i="1"/>
  <c r="U14" i="1" s="1"/>
  <c r="T18" i="1"/>
  <c r="U18" i="1" s="1"/>
  <c r="T6" i="1"/>
  <c r="U6" i="1" s="1"/>
  <c r="T10" i="1"/>
  <c r="U10" i="1" s="1"/>
</calcChain>
</file>

<file path=xl/comments1.xml><?xml version="1.0" encoding="utf-8"?>
<comments xmlns="http://schemas.openxmlformats.org/spreadsheetml/2006/main">
  <authors>
    <author>Diego</author>
  </authors>
  <commentList>
    <comment ref="V1" authorId="0">
      <text>
        <r>
          <rPr>
            <b/>
            <sz val="9"/>
            <color indexed="81"/>
            <rFont val="Tahoma"/>
            <family val="2"/>
          </rPr>
          <t>COPIED FROM CO2 FLUX CALCULATION TEMPLATE</t>
        </r>
        <r>
          <rPr>
            <sz val="9"/>
            <color indexed="81"/>
            <rFont val="Tahoma"/>
            <family val="2"/>
          </rPr>
          <t xml:space="preserve">
</t>
        </r>
      </text>
    </comment>
    <comment ref="M19" authorId="0">
      <text>
        <r>
          <rPr>
            <b/>
            <sz val="9"/>
            <color indexed="81"/>
            <rFont val="Tahoma"/>
            <family val="2"/>
          </rPr>
          <t>Diego:</t>
        </r>
        <r>
          <rPr>
            <sz val="9"/>
            <color indexed="81"/>
            <rFont val="Tahoma"/>
            <family val="2"/>
          </rPr>
          <t xml:space="preserve">
Ran out of order after 050ALPC3_1_t2 as 051ALPC3_2_t0. Folder and files then renamed 059ALPC3_4_t2 to fit usual naming order (note trace names when opening result file do not change)</t>
        </r>
      </text>
    </comment>
    <comment ref="M20" authorId="0">
      <text>
        <r>
          <rPr>
            <b/>
            <sz val="9"/>
            <color indexed="81"/>
            <rFont val="Tahoma"/>
            <family val="2"/>
          </rPr>
          <t>Diego:</t>
        </r>
        <r>
          <rPr>
            <sz val="9"/>
            <color indexed="81"/>
            <rFont val="Tahoma"/>
            <family val="2"/>
          </rPr>
          <t xml:space="preserve">
Repeated,
first measurement read 1.511 ppm.</t>
        </r>
      </text>
    </comment>
    <comment ref="M37" authorId="0">
      <text>
        <r>
          <rPr>
            <b/>
            <sz val="9"/>
            <color indexed="81"/>
            <rFont val="Tahoma"/>
            <family val="2"/>
          </rPr>
          <t>Diego:</t>
        </r>
        <r>
          <rPr>
            <sz val="9"/>
            <color indexed="81"/>
            <rFont val="Tahoma"/>
            <family val="2"/>
          </rPr>
          <t xml:space="preserve">
Repeated, first measurement read 1.481ppm second 1.633. The exetainer seemed to hold less then 25ml suggesting a leak. Consider calculating slope based on first two points only.</t>
        </r>
      </text>
    </comment>
  </commentList>
</comments>
</file>

<file path=xl/sharedStrings.xml><?xml version="1.0" encoding="utf-8"?>
<sst xmlns="http://schemas.openxmlformats.org/spreadsheetml/2006/main" count="146" uniqueCount="110">
  <si>
    <t>CollarID</t>
  </si>
  <si>
    <t>Collar Heights</t>
  </si>
  <si>
    <t>(mm)</t>
  </si>
  <si>
    <t>Vtotal</t>
  </si>
  <si>
    <t>t0</t>
  </si>
  <si>
    <t>t1</t>
  </si>
  <si>
    <t>t2</t>
  </si>
  <si>
    <t xml:space="preserve">Sample times </t>
  </si>
  <si>
    <t>t3</t>
  </si>
  <si>
    <t>(min)</t>
  </si>
  <si>
    <t>(ppm)</t>
  </si>
  <si>
    <t>Slope</t>
  </si>
  <si>
    <t>(ppm/min)</t>
  </si>
  <si>
    <t>CH4 flux</t>
  </si>
  <si>
    <t>ALPN2_1</t>
  </si>
  <si>
    <t>ALPN2_2</t>
  </si>
  <si>
    <t>ALPN2_3</t>
  </si>
  <si>
    <t>ALPN2_4</t>
  </si>
  <si>
    <t>ALPC2_1</t>
  </si>
  <si>
    <t>ALPC2_2</t>
  </si>
  <si>
    <t>ALPC2_3</t>
  </si>
  <si>
    <t>ALPC2_4</t>
  </si>
  <si>
    <t>ALPN3_1</t>
  </si>
  <si>
    <t>ALPN3_2</t>
  </si>
  <si>
    <t>ALPN3_3</t>
  </si>
  <si>
    <t>ALPN3_4</t>
  </si>
  <si>
    <t>ALPC3_1</t>
  </si>
  <si>
    <t>ALPC3_2</t>
  </si>
  <si>
    <t>ALPC3_3</t>
  </si>
  <si>
    <t>ALPC3_4</t>
  </si>
  <si>
    <t>REPN1_1</t>
  </si>
  <si>
    <t>REPN1_2</t>
  </si>
  <si>
    <t>REPN1_3</t>
  </si>
  <si>
    <t>REPN1_4</t>
  </si>
  <si>
    <t>REPC1_1</t>
  </si>
  <si>
    <t>REPC1_2</t>
  </si>
  <si>
    <t>REPC1_3</t>
  </si>
  <si>
    <t>REPC1_4</t>
  </si>
  <si>
    <t>REPN2_1</t>
  </si>
  <si>
    <t>REPN2_2</t>
  </si>
  <si>
    <t>REPN2_3</t>
  </si>
  <si>
    <t>REPN2_4</t>
  </si>
  <si>
    <t>REPC3_1</t>
  </si>
  <si>
    <t>REPC3_2</t>
  </si>
  <si>
    <t>REPC3_3</t>
  </si>
  <si>
    <t>REPC3_4</t>
  </si>
  <si>
    <t>NN2SN_1</t>
  </si>
  <si>
    <t>NN2SN_2</t>
  </si>
  <si>
    <t>NN2SN_3</t>
  </si>
  <si>
    <t>NN2SN_4</t>
  </si>
  <si>
    <t>ALPC1SN_1</t>
  </si>
  <si>
    <t>ALPC1SN_2</t>
  </si>
  <si>
    <t>ALPC1SN_3</t>
  </si>
  <si>
    <t>ALPC1SN_4</t>
  </si>
  <si>
    <t>R2</t>
  </si>
  <si>
    <t>(-)</t>
  </si>
  <si>
    <t>cm2</t>
  </si>
  <si>
    <t>cm3</t>
  </si>
  <si>
    <t>Tair</t>
  </si>
  <si>
    <t xml:space="preserve"> (C) </t>
  </si>
  <si>
    <t>CH4 concentrations</t>
  </si>
  <si>
    <t>(cm3)</t>
  </si>
  <si>
    <t>(mgC.h-1.m-2)</t>
  </si>
  <si>
    <t>Soil area</t>
  </si>
  <si>
    <t>Chamber volume</t>
  </si>
  <si>
    <t>Tsoil</t>
  </si>
  <si>
    <t>VWC</t>
  </si>
  <si>
    <t>Gaswell ID</t>
  </si>
  <si>
    <t>ALPN2_20</t>
  </si>
  <si>
    <t>ALPN2_60</t>
  </si>
  <si>
    <t>ALPN2_100</t>
  </si>
  <si>
    <t>ALPC2_20</t>
  </si>
  <si>
    <t>ALPC2_60</t>
  </si>
  <si>
    <t>ALPC2_100</t>
  </si>
  <si>
    <t>ALPN3_20</t>
  </si>
  <si>
    <t>ALPN3_60</t>
  </si>
  <si>
    <t>ALPN3_100</t>
  </si>
  <si>
    <t>ALPC3_20</t>
  </si>
  <si>
    <t>ALPC3_60</t>
  </si>
  <si>
    <t>ALPC3_100</t>
  </si>
  <si>
    <t>REPN1_20</t>
  </si>
  <si>
    <t>REPN1_60</t>
  </si>
  <si>
    <t>REPN1_100</t>
  </si>
  <si>
    <t>REPC1_20</t>
  </si>
  <si>
    <t>REPC1_60</t>
  </si>
  <si>
    <t>REPC1_100</t>
  </si>
  <si>
    <t>REPN2_20</t>
  </si>
  <si>
    <t>REPN2_60</t>
  </si>
  <si>
    <t>REPN2_100</t>
  </si>
  <si>
    <t>REPC3_20</t>
  </si>
  <si>
    <t>REPC3_60</t>
  </si>
  <si>
    <t>REPC3_100</t>
  </si>
  <si>
    <t>(umol.min-1.m-2)</t>
  </si>
  <si>
    <t>CO2 flux</t>
  </si>
  <si>
    <t>(umol.s-1.m-2)</t>
  </si>
  <si>
    <t>(%)</t>
  </si>
  <si>
    <t>Date run</t>
  </si>
  <si>
    <t>(yyyy-mm-dd hh:mm)</t>
  </si>
  <si>
    <t>CH4 conc. Measured</t>
  </si>
  <si>
    <t>CH4 conc. Standard</t>
  </si>
  <si>
    <t>ID</t>
  </si>
  <si>
    <t>MAY</t>
  </si>
  <si>
    <t>Standard_1.47ppm_a</t>
  </si>
  <si>
    <t>Standard_1.47ppm_b</t>
  </si>
  <si>
    <t>Standard_1.47ppm_c</t>
  </si>
  <si>
    <t>Standard_5.00ppm_a</t>
  </si>
  <si>
    <t>Standard_5.00ppm_b</t>
  </si>
  <si>
    <t>Standard_5.00ppm_c</t>
  </si>
  <si>
    <t>Replicates a and c come from sample bag 1, replicate b from bag 2.</t>
  </si>
  <si>
    <t>Replicates a and c come from sample bag 2, replicate b from bag 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</si>
</sst>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
    <numFmt numFmtId="166" formatCode="0.0000"/>
    <numFmt numFmtId="167" formatCode="yyyy\-mm\-dd"/>
  </numFmts>
  <fonts count="7"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name val="Calibri"/>
      <family val="2"/>
      <scheme val="minor"/>
    </font>
    <font>
      <b/>
      <sz val="11"/>
      <color theme="0" tint="-0.499984740745262"/>
      <name val="Calibri"/>
      <family val="2"/>
      <scheme val="minor"/>
    </font>
    <font>
      <sz val="11"/>
      <color theme="0" tint="-0.499984740745262"/>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rgb="FFFFC000"/>
        <bgColor indexed="64"/>
      </patternFill>
    </fill>
  </fills>
  <borders count="25">
    <border>
      <left/>
      <right/>
      <top/>
      <bottom/>
      <diagonal/>
    </border>
    <border>
      <left style="thin">
        <color indexed="64"/>
      </left>
      <right/>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thin">
        <color indexed="64"/>
      </top>
      <bottom/>
      <diagonal/>
    </border>
    <border>
      <left style="thin">
        <color indexed="64"/>
      </left>
      <right/>
      <top/>
      <bottom style="double">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style="medium">
        <color indexed="64"/>
      </right>
      <top/>
      <bottom style="double">
        <color indexed="64"/>
      </bottom>
      <diagonal/>
    </border>
  </borders>
  <cellStyleXfs count="1">
    <xf numFmtId="0" fontId="0" fillId="0" borderId="0"/>
  </cellStyleXfs>
  <cellXfs count="140">
    <xf numFmtId="0" fontId="0" fillId="0" borderId="0" xfId="0"/>
    <xf numFmtId="0" fontId="0" fillId="0" borderId="0" xfId="0" applyAlignment="1">
      <alignment horizontal="center"/>
    </xf>
    <xf numFmtId="0" fontId="0" fillId="2" borderId="1" xfId="0" applyFill="1" applyBorder="1" applyAlignment="1">
      <alignment horizontal="center"/>
    </xf>
    <xf numFmtId="0" fontId="0" fillId="2" borderId="2" xfId="0" applyFill="1" applyBorder="1" applyAlignment="1">
      <alignment horizontal="center"/>
    </xf>
    <xf numFmtId="0" fontId="0" fillId="0" borderId="6" xfId="0" applyBorder="1" applyAlignment="1">
      <alignment horizontal="center"/>
    </xf>
    <xf numFmtId="0" fontId="0" fillId="0" borderId="0" xfId="0" applyBorder="1" applyAlignment="1">
      <alignment horizontal="center"/>
    </xf>
    <xf numFmtId="165" fontId="0" fillId="0" borderId="12" xfId="0" applyNumberFormat="1" applyBorder="1" applyAlignment="1">
      <alignment horizontal="center"/>
    </xf>
    <xf numFmtId="165" fontId="0" fillId="0" borderId="13" xfId="0" applyNumberFormat="1" applyBorder="1" applyAlignment="1">
      <alignment horizontal="center"/>
    </xf>
    <xf numFmtId="165" fontId="0" fillId="0" borderId="11" xfId="0" applyNumberFormat="1" applyBorder="1" applyAlignment="1">
      <alignment horizontal="center"/>
    </xf>
    <xf numFmtId="165" fontId="0" fillId="0" borderId="0" xfId="0" applyNumberFormat="1" applyAlignment="1">
      <alignment horizontal="center"/>
    </xf>
    <xf numFmtId="164" fontId="0" fillId="0" borderId="0" xfId="0" applyNumberFormat="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166" fontId="0" fillId="0" borderId="11" xfId="0" applyNumberFormat="1" applyBorder="1" applyAlignment="1">
      <alignment horizontal="center"/>
    </xf>
    <xf numFmtId="166" fontId="0" fillId="0" borderId="12" xfId="0" applyNumberFormat="1" applyBorder="1" applyAlignment="1">
      <alignment horizontal="center"/>
    </xf>
    <xf numFmtId="166" fontId="0" fillId="0" borderId="13" xfId="0" applyNumberFormat="1" applyBorder="1" applyAlignment="1">
      <alignment horizontal="center"/>
    </xf>
    <xf numFmtId="166" fontId="0" fillId="0" borderId="0" xfId="0" applyNumberFormat="1" applyAlignment="1">
      <alignment horizontal="center"/>
    </xf>
    <xf numFmtId="165" fontId="0" fillId="0" borderId="5" xfId="0" applyNumberFormat="1" applyBorder="1" applyAlignment="1">
      <alignment horizontal="center"/>
    </xf>
    <xf numFmtId="165" fontId="0" fillId="0" borderId="7" xfId="0" applyNumberFormat="1" applyBorder="1" applyAlignment="1">
      <alignment horizontal="center"/>
    </xf>
    <xf numFmtId="165" fontId="0" fillId="0" borderId="10" xfId="0" applyNumberFormat="1" applyBorder="1" applyAlignment="1">
      <alignment horizontal="center"/>
    </xf>
    <xf numFmtId="0" fontId="0" fillId="2" borderId="3" xfId="0" applyFill="1" applyBorder="1" applyAlignment="1">
      <alignment horizontal="center"/>
    </xf>
    <xf numFmtId="0" fontId="0" fillId="2" borderId="6" xfId="0" applyFill="1" applyBorder="1" applyAlignment="1">
      <alignment horizontal="center"/>
    </xf>
    <xf numFmtId="0" fontId="0" fillId="2" borderId="15" xfId="0" applyFill="1" applyBorder="1" applyAlignment="1">
      <alignment horizontal="center"/>
    </xf>
    <xf numFmtId="166" fontId="0" fillId="0" borderId="14" xfId="0" applyNumberFormat="1" applyBorder="1" applyAlignment="1">
      <alignment horizontal="center"/>
    </xf>
    <xf numFmtId="165" fontId="0" fillId="0" borderId="14" xfId="0" applyNumberFormat="1" applyBorder="1" applyAlignment="1">
      <alignment horizontal="center"/>
    </xf>
    <xf numFmtId="0" fontId="0" fillId="2" borderId="18" xfId="0" applyFill="1" applyBorder="1" applyAlignment="1">
      <alignment horizontal="center"/>
    </xf>
    <xf numFmtId="0" fontId="1" fillId="0" borderId="6" xfId="0" applyFont="1" applyBorder="1" applyAlignment="1">
      <alignment horizontal="center"/>
    </xf>
    <xf numFmtId="164" fontId="1" fillId="0" borderId="11" xfId="0" applyNumberFormat="1" applyFont="1" applyBorder="1" applyAlignment="1">
      <alignment horizontal="center"/>
    </xf>
    <xf numFmtId="166" fontId="1" fillId="0" borderId="11" xfId="0" applyNumberFormat="1" applyFont="1" applyBorder="1" applyAlignment="1">
      <alignment horizontal="center"/>
    </xf>
    <xf numFmtId="165" fontId="1" fillId="0" borderId="11" xfId="0" applyNumberFormat="1" applyFont="1" applyBorder="1" applyAlignment="1">
      <alignment horizontal="center"/>
    </xf>
    <xf numFmtId="0" fontId="1" fillId="0" borderId="11" xfId="0" applyFont="1" applyBorder="1" applyAlignment="1">
      <alignment horizontal="center"/>
    </xf>
    <xf numFmtId="0" fontId="1" fillId="0" borderId="0" xfId="0" applyFont="1"/>
    <xf numFmtId="0" fontId="1" fillId="0" borderId="0" xfId="0" applyFont="1" applyBorder="1" applyAlignment="1">
      <alignment horizontal="center"/>
    </xf>
    <xf numFmtId="0" fontId="1" fillId="0" borderId="7" xfId="0" applyFont="1" applyBorder="1" applyAlignment="1">
      <alignment horizontal="center"/>
    </xf>
    <xf numFmtId="164" fontId="1" fillId="0" borderId="12" xfId="0" applyNumberFormat="1" applyFont="1" applyBorder="1" applyAlignment="1">
      <alignment horizontal="center"/>
    </xf>
    <xf numFmtId="165" fontId="1" fillId="0" borderId="6" xfId="0" applyNumberFormat="1" applyFont="1" applyBorder="1" applyAlignment="1">
      <alignment horizontal="center"/>
    </xf>
    <xf numFmtId="165" fontId="1" fillId="0" borderId="0" xfId="0" applyNumberFormat="1" applyFont="1" applyBorder="1" applyAlignment="1">
      <alignment horizontal="center"/>
    </xf>
    <xf numFmtId="165" fontId="1" fillId="0" borderId="7" xfId="0" applyNumberFormat="1" applyFont="1" applyBorder="1" applyAlignment="1">
      <alignment horizontal="center"/>
    </xf>
    <xf numFmtId="166" fontId="1" fillId="0" borderId="12" xfId="0" applyNumberFormat="1" applyFont="1" applyBorder="1" applyAlignment="1">
      <alignment horizontal="center"/>
    </xf>
    <xf numFmtId="165" fontId="1" fillId="0" borderId="12" xfId="0" applyNumberFormat="1" applyFont="1" applyBorder="1" applyAlignment="1">
      <alignment horizontal="center"/>
    </xf>
    <xf numFmtId="0" fontId="1" fillId="0" borderId="8" xfId="0" applyFont="1" applyBorder="1"/>
    <xf numFmtId="0" fontId="1" fillId="0" borderId="8" xfId="0" applyFont="1" applyBorder="1" applyAlignment="1">
      <alignment horizontal="center"/>
    </xf>
    <xf numFmtId="0" fontId="1" fillId="0" borderId="9" xfId="0" applyFont="1" applyBorder="1" applyAlignment="1">
      <alignment horizontal="center"/>
    </xf>
    <xf numFmtId="0" fontId="1" fillId="0" borderId="10" xfId="0" applyFont="1" applyBorder="1" applyAlignment="1">
      <alignment horizontal="center"/>
    </xf>
    <xf numFmtId="164" fontId="1" fillId="0" borderId="13" xfId="0" applyNumberFormat="1" applyFont="1" applyBorder="1" applyAlignment="1">
      <alignment horizontal="center"/>
    </xf>
    <xf numFmtId="165" fontId="1" fillId="0" borderId="8" xfId="0" applyNumberFormat="1" applyFont="1" applyBorder="1" applyAlignment="1">
      <alignment horizontal="center"/>
    </xf>
    <xf numFmtId="165" fontId="1" fillId="0" borderId="9" xfId="0" applyNumberFormat="1" applyFont="1" applyBorder="1" applyAlignment="1">
      <alignment horizontal="center"/>
    </xf>
    <xf numFmtId="165" fontId="1" fillId="0" borderId="10" xfId="0" applyNumberFormat="1" applyFont="1" applyBorder="1" applyAlignment="1">
      <alignment horizontal="center"/>
    </xf>
    <xf numFmtId="166" fontId="1" fillId="0" borderId="13" xfId="0" applyNumberFormat="1" applyFont="1" applyBorder="1" applyAlignment="1">
      <alignment horizontal="center"/>
    </xf>
    <xf numFmtId="165" fontId="1" fillId="0" borderId="13" xfId="0" applyNumberFormat="1" applyFont="1" applyBorder="1" applyAlignment="1">
      <alignment horizontal="center"/>
    </xf>
    <xf numFmtId="0" fontId="1" fillId="0" borderId="12" xfId="0" applyFont="1" applyBorder="1"/>
    <xf numFmtId="0" fontId="1" fillId="0" borderId="13" xfId="0" applyFont="1" applyBorder="1"/>
    <xf numFmtId="0" fontId="1" fillId="0" borderId="11" xfId="0" applyFont="1" applyBorder="1"/>
    <xf numFmtId="0" fontId="0" fillId="2" borderId="11" xfId="0" applyFill="1" applyBorder="1" applyAlignment="1">
      <alignment horizontal="center"/>
    </xf>
    <xf numFmtId="0" fontId="0" fillId="2" borderId="12" xfId="0" applyFill="1" applyBorder="1" applyAlignment="1">
      <alignment horizontal="center"/>
    </xf>
    <xf numFmtId="0" fontId="0" fillId="2" borderId="14" xfId="0" applyFill="1" applyBorder="1" applyAlignment="1">
      <alignment horizontal="center"/>
    </xf>
    <xf numFmtId="0" fontId="0" fillId="2" borderId="19" xfId="0" applyFill="1" applyBorder="1" applyAlignment="1">
      <alignment horizontal="center"/>
    </xf>
    <xf numFmtId="0" fontId="0" fillId="2" borderId="13" xfId="0" applyFill="1" applyBorder="1" applyAlignment="1">
      <alignment horizontal="center"/>
    </xf>
    <xf numFmtId="165" fontId="0" fillId="0" borderId="19" xfId="0" applyNumberFormat="1" applyBorder="1" applyAlignment="1">
      <alignment horizontal="center"/>
    </xf>
    <xf numFmtId="0" fontId="0" fillId="2" borderId="20" xfId="0" applyFill="1" applyBorder="1" applyAlignment="1">
      <alignment horizontal="center"/>
    </xf>
    <xf numFmtId="166" fontId="0" fillId="0" borderId="24" xfId="0" applyNumberFormat="1" applyBorder="1" applyAlignment="1">
      <alignment horizontal="center"/>
    </xf>
    <xf numFmtId="165" fontId="0" fillId="0" borderId="24" xfId="0" applyNumberFormat="1" applyBorder="1" applyAlignment="1">
      <alignment horizontal="center"/>
    </xf>
    <xf numFmtId="0" fontId="0" fillId="0" borderId="0" xfId="0" applyAlignment="1">
      <alignment horizontal="left"/>
    </xf>
    <xf numFmtId="165" fontId="0" fillId="0" borderId="10" xfId="0" applyNumberFormat="1" applyFill="1" applyBorder="1" applyAlignment="1">
      <alignment horizontal="center"/>
    </xf>
    <xf numFmtId="0" fontId="0" fillId="3" borderId="0" xfId="0" applyFill="1" applyProtection="1">
      <protection locked="0"/>
    </xf>
    <xf numFmtId="0" fontId="0" fillId="4" borderId="3" xfId="0" applyFill="1" applyBorder="1" applyAlignment="1" applyProtection="1">
      <alignment horizontal="center"/>
      <protection locked="0"/>
    </xf>
    <xf numFmtId="0" fontId="0" fillId="4" borderId="4" xfId="0" applyFill="1" applyBorder="1" applyAlignment="1" applyProtection="1">
      <alignment horizontal="center"/>
      <protection locked="0"/>
    </xf>
    <xf numFmtId="0" fontId="0" fillId="4" borderId="5" xfId="0" applyFill="1" applyBorder="1" applyAlignment="1" applyProtection="1">
      <alignment horizontal="center"/>
      <protection locked="0"/>
    </xf>
    <xf numFmtId="164" fontId="0" fillId="4" borderId="11" xfId="0" applyNumberFormat="1" applyFill="1" applyBorder="1" applyAlignment="1" applyProtection="1">
      <alignment horizontal="center"/>
      <protection locked="0"/>
    </xf>
    <xf numFmtId="165" fontId="0" fillId="4" borderId="5" xfId="0" applyNumberFormat="1" applyFill="1" applyBorder="1" applyAlignment="1" applyProtection="1">
      <alignment horizontal="center"/>
      <protection locked="0"/>
    </xf>
    <xf numFmtId="0" fontId="0" fillId="4" borderId="6" xfId="0" applyFill="1" applyBorder="1" applyAlignment="1" applyProtection="1">
      <alignment horizontal="center"/>
      <protection locked="0"/>
    </xf>
    <xf numFmtId="0" fontId="0" fillId="4" borderId="0" xfId="0" applyFill="1" applyBorder="1" applyAlignment="1" applyProtection="1">
      <alignment horizontal="center"/>
      <protection locked="0"/>
    </xf>
    <xf numFmtId="0" fontId="0" fillId="4" borderId="7" xfId="0" applyFill="1" applyBorder="1" applyAlignment="1" applyProtection="1">
      <alignment horizontal="center"/>
      <protection locked="0"/>
    </xf>
    <xf numFmtId="164" fontId="0" fillId="4" borderId="12" xfId="0" applyNumberFormat="1" applyFill="1" applyBorder="1" applyAlignment="1" applyProtection="1">
      <alignment horizontal="center"/>
      <protection locked="0"/>
    </xf>
    <xf numFmtId="165" fontId="0" fillId="4" borderId="7" xfId="0" applyNumberFormat="1" applyFill="1" applyBorder="1" applyAlignment="1" applyProtection="1">
      <alignment horizontal="center"/>
      <protection locked="0"/>
    </xf>
    <xf numFmtId="0" fontId="0" fillId="4" borderId="15" xfId="0" applyFill="1" applyBorder="1" applyAlignment="1" applyProtection="1">
      <alignment horizontal="center"/>
      <protection locked="0"/>
    </xf>
    <xf numFmtId="0" fontId="0" fillId="4" borderId="16" xfId="0" applyFill="1" applyBorder="1" applyAlignment="1" applyProtection="1">
      <alignment horizontal="center"/>
      <protection locked="0"/>
    </xf>
    <xf numFmtId="0" fontId="0" fillId="4" borderId="17" xfId="0" applyFill="1" applyBorder="1" applyAlignment="1" applyProtection="1">
      <alignment horizontal="center"/>
      <protection locked="0"/>
    </xf>
    <xf numFmtId="164" fontId="0" fillId="4" borderId="14" xfId="0" applyNumberFormat="1" applyFill="1" applyBorder="1" applyAlignment="1" applyProtection="1">
      <alignment horizontal="center"/>
      <protection locked="0"/>
    </xf>
    <xf numFmtId="165" fontId="0" fillId="4" borderId="17" xfId="0" applyNumberFormat="1" applyFill="1" applyBorder="1" applyAlignment="1" applyProtection="1">
      <alignment horizontal="center"/>
      <protection locked="0"/>
    </xf>
    <xf numFmtId="0" fontId="0" fillId="4" borderId="21" xfId="0" applyFill="1" applyBorder="1" applyAlignment="1" applyProtection="1">
      <alignment horizontal="center"/>
      <protection locked="0"/>
    </xf>
    <xf numFmtId="0" fontId="0" fillId="4" borderId="22" xfId="0" applyFill="1" applyBorder="1" applyAlignment="1" applyProtection="1">
      <alignment horizontal="center"/>
      <protection locked="0"/>
    </xf>
    <xf numFmtId="0" fontId="0" fillId="4" borderId="23" xfId="0" applyFill="1" applyBorder="1" applyAlignment="1" applyProtection="1">
      <alignment horizontal="center"/>
      <protection locked="0"/>
    </xf>
    <xf numFmtId="164" fontId="0" fillId="4" borderId="24" xfId="0" applyNumberFormat="1" applyFill="1" applyBorder="1" applyAlignment="1" applyProtection="1">
      <alignment horizontal="center"/>
      <protection locked="0"/>
    </xf>
    <xf numFmtId="165" fontId="0" fillId="4" borderId="23" xfId="0" applyNumberFormat="1" applyFill="1" applyBorder="1" applyAlignment="1" applyProtection="1">
      <alignment horizontal="center"/>
      <protection locked="0"/>
    </xf>
    <xf numFmtId="0" fontId="0" fillId="4" borderId="8" xfId="0" applyFill="1" applyBorder="1" applyAlignment="1" applyProtection="1">
      <alignment horizontal="center"/>
      <protection locked="0"/>
    </xf>
    <xf numFmtId="0" fontId="0" fillId="4" borderId="9" xfId="0" applyFill="1" applyBorder="1" applyAlignment="1" applyProtection="1">
      <alignment horizontal="center"/>
      <protection locked="0"/>
    </xf>
    <xf numFmtId="0" fontId="0" fillId="4" borderId="10" xfId="0" applyFill="1" applyBorder="1" applyAlignment="1" applyProtection="1">
      <alignment horizontal="center"/>
      <protection locked="0"/>
    </xf>
    <xf numFmtId="164" fontId="0" fillId="4" borderId="13" xfId="0" applyNumberFormat="1" applyFill="1" applyBorder="1" applyAlignment="1" applyProtection="1">
      <alignment horizontal="center"/>
      <protection locked="0"/>
    </xf>
    <xf numFmtId="165" fontId="0" fillId="4" borderId="10" xfId="0" applyNumberFormat="1" applyFill="1" applyBorder="1" applyAlignment="1" applyProtection="1">
      <alignment horizontal="center"/>
      <protection locked="0"/>
    </xf>
    <xf numFmtId="166" fontId="0" fillId="4" borderId="11" xfId="0" applyNumberFormat="1" applyFill="1" applyBorder="1" applyAlignment="1" applyProtection="1">
      <alignment horizontal="center"/>
      <protection locked="0"/>
    </xf>
    <xf numFmtId="166" fontId="0" fillId="4" borderId="12" xfId="0" applyNumberFormat="1" applyFill="1" applyBorder="1" applyAlignment="1" applyProtection="1">
      <alignment horizontal="center"/>
      <protection locked="0"/>
    </xf>
    <xf numFmtId="166" fontId="0" fillId="4" borderId="14" xfId="0" applyNumberFormat="1" applyFill="1" applyBorder="1" applyAlignment="1" applyProtection="1">
      <alignment horizontal="center"/>
      <protection locked="0"/>
    </xf>
    <xf numFmtId="166" fontId="0" fillId="4" borderId="24" xfId="0" applyNumberFormat="1" applyFill="1" applyBorder="1" applyAlignment="1" applyProtection="1">
      <alignment horizontal="center"/>
      <protection locked="0"/>
    </xf>
    <xf numFmtId="166" fontId="4" fillId="4" borderId="12" xfId="0" applyNumberFormat="1" applyFont="1" applyFill="1" applyBorder="1" applyAlignment="1" applyProtection="1">
      <alignment horizontal="center"/>
      <protection locked="0"/>
    </xf>
    <xf numFmtId="166" fontId="4" fillId="4" borderId="14" xfId="0" applyNumberFormat="1" applyFont="1" applyFill="1" applyBorder="1" applyAlignment="1" applyProtection="1">
      <alignment horizontal="center"/>
      <protection locked="0"/>
    </xf>
    <xf numFmtId="166" fontId="4" fillId="4" borderId="13" xfId="0" applyNumberFormat="1" applyFont="1" applyFill="1" applyBorder="1" applyAlignment="1" applyProtection="1">
      <alignment horizontal="center"/>
      <protection locked="0"/>
    </xf>
    <xf numFmtId="165" fontId="5" fillId="0" borderId="11" xfId="0" applyNumberFormat="1" applyFont="1" applyBorder="1" applyAlignment="1">
      <alignment horizontal="center"/>
    </xf>
    <xf numFmtId="17" fontId="5" fillId="0" borderId="12" xfId="0" applyNumberFormat="1" applyFont="1" applyBorder="1" applyAlignment="1">
      <alignment horizontal="center"/>
    </xf>
    <xf numFmtId="165" fontId="5" fillId="0" borderId="13" xfId="0" applyNumberFormat="1" applyFont="1" applyBorder="1" applyAlignment="1">
      <alignment horizontal="center"/>
    </xf>
    <xf numFmtId="165" fontId="6" fillId="0" borderId="11" xfId="0" applyNumberFormat="1" applyFont="1" applyBorder="1" applyAlignment="1">
      <alignment horizontal="center"/>
    </xf>
    <xf numFmtId="165" fontId="6" fillId="0" borderId="12" xfId="0" applyNumberFormat="1" applyFont="1" applyBorder="1" applyAlignment="1">
      <alignment horizontal="center"/>
    </xf>
    <xf numFmtId="165" fontId="6" fillId="0" borderId="14" xfId="0" applyNumberFormat="1" applyFont="1" applyBorder="1" applyAlignment="1">
      <alignment horizontal="center"/>
    </xf>
    <xf numFmtId="165" fontId="6" fillId="0" borderId="24" xfId="0" applyNumberFormat="1" applyFont="1" applyBorder="1" applyAlignment="1">
      <alignment horizontal="center"/>
    </xf>
    <xf numFmtId="165" fontId="6" fillId="0" borderId="13" xfId="0" applyNumberFormat="1" applyFont="1" applyBorder="1" applyAlignment="1">
      <alignment horizontal="center"/>
    </xf>
    <xf numFmtId="165" fontId="6" fillId="0" borderId="0" xfId="0" applyNumberFormat="1" applyFont="1" applyAlignment="1">
      <alignment horizontal="center"/>
    </xf>
    <xf numFmtId="2" fontId="0" fillId="0" borderId="4" xfId="0" applyNumberFormat="1" applyBorder="1" applyAlignment="1">
      <alignment horizontal="center"/>
    </xf>
    <xf numFmtId="2" fontId="0" fillId="0" borderId="0" xfId="0" applyNumberFormat="1" applyBorder="1" applyAlignment="1">
      <alignment horizontal="center"/>
    </xf>
    <xf numFmtId="2" fontId="0" fillId="0" borderId="9" xfId="0" applyNumberFormat="1" applyBorder="1" applyAlignment="1">
      <alignment horizontal="center"/>
    </xf>
    <xf numFmtId="167" fontId="0" fillId="0" borderId="4" xfId="0" applyNumberFormat="1" applyBorder="1" applyAlignment="1">
      <alignment horizontal="center"/>
    </xf>
    <xf numFmtId="167" fontId="0" fillId="0" borderId="0" xfId="0" applyNumberFormat="1" applyBorder="1" applyAlignment="1">
      <alignment horizontal="center"/>
    </xf>
    <xf numFmtId="167" fontId="0" fillId="0" borderId="9" xfId="0" applyNumberFormat="1" applyBorder="1" applyAlignment="1">
      <alignment horizontal="center"/>
    </xf>
    <xf numFmtId="165" fontId="0" fillId="0" borderId="3" xfId="0" applyNumberFormat="1" applyFill="1" applyBorder="1" applyAlignment="1" applyProtection="1">
      <alignment horizontal="center"/>
      <protection locked="0"/>
    </xf>
    <xf numFmtId="165" fontId="0" fillId="0" borderId="4" xfId="0" applyNumberFormat="1" applyFill="1" applyBorder="1" applyAlignment="1" applyProtection="1">
      <alignment horizontal="center"/>
      <protection locked="0"/>
    </xf>
    <xf numFmtId="165" fontId="0" fillId="0" borderId="6" xfId="0" applyNumberFormat="1" applyFill="1" applyBorder="1" applyAlignment="1" applyProtection="1">
      <alignment horizontal="center"/>
      <protection locked="0"/>
    </xf>
    <xf numFmtId="165" fontId="0" fillId="0" borderId="0" xfId="0" applyNumberFormat="1" applyFill="1" applyBorder="1" applyAlignment="1" applyProtection="1">
      <alignment horizontal="center"/>
      <protection locked="0"/>
    </xf>
    <xf numFmtId="165" fontId="0" fillId="0" borderId="15" xfId="0" applyNumberFormat="1" applyFill="1" applyBorder="1" applyAlignment="1" applyProtection="1">
      <alignment horizontal="center"/>
      <protection locked="0"/>
    </xf>
    <xf numFmtId="165" fontId="0" fillId="0" borderId="16" xfId="0" applyNumberFormat="1" applyFill="1" applyBorder="1" applyAlignment="1" applyProtection="1">
      <alignment horizontal="center"/>
      <protection locked="0"/>
    </xf>
    <xf numFmtId="165" fontId="0" fillId="0" borderId="21" xfId="0" applyNumberFormat="1" applyFill="1" applyBorder="1" applyAlignment="1" applyProtection="1">
      <alignment horizontal="center"/>
      <protection locked="0"/>
    </xf>
    <xf numFmtId="165" fontId="0" fillId="0" borderId="22" xfId="0" applyNumberFormat="1" applyFill="1" applyBorder="1" applyAlignment="1" applyProtection="1">
      <alignment horizontal="center"/>
      <protection locked="0"/>
    </xf>
    <xf numFmtId="165" fontId="0" fillId="0" borderId="8" xfId="0" applyNumberFormat="1" applyFill="1" applyBorder="1" applyAlignment="1" applyProtection="1">
      <alignment horizontal="center"/>
      <protection locked="0"/>
    </xf>
    <xf numFmtId="165" fontId="0" fillId="0" borderId="9" xfId="0" applyNumberFormat="1" applyFill="1" applyBorder="1" applyAlignment="1" applyProtection="1">
      <alignment horizontal="center"/>
      <protection locked="0"/>
    </xf>
    <xf numFmtId="164" fontId="0" fillId="0" borderId="11" xfId="0" applyNumberFormat="1" applyFill="1" applyBorder="1" applyAlignment="1" applyProtection="1">
      <alignment horizontal="center"/>
      <protection locked="0"/>
    </xf>
    <xf numFmtId="164" fontId="0" fillId="0" borderId="12" xfId="0" applyNumberFormat="1" applyFill="1" applyBorder="1" applyAlignment="1" applyProtection="1">
      <alignment horizontal="center"/>
      <protection locked="0"/>
    </xf>
    <xf numFmtId="164" fontId="0" fillId="0" borderId="14" xfId="0" applyNumberFormat="1" applyFill="1" applyBorder="1" applyAlignment="1" applyProtection="1">
      <alignment horizontal="center"/>
      <protection locked="0"/>
    </xf>
    <xf numFmtId="164" fontId="0" fillId="0" borderId="24" xfId="0" applyNumberFormat="1" applyFill="1" applyBorder="1" applyAlignment="1" applyProtection="1">
      <alignment horizontal="center"/>
      <protection locked="0"/>
    </xf>
    <xf numFmtId="164" fontId="0" fillId="0" borderId="13" xfId="0" applyNumberFormat="1" applyFill="1" applyBorder="1" applyAlignment="1" applyProtection="1">
      <alignment horizontal="center"/>
      <protection locked="0"/>
    </xf>
    <xf numFmtId="165" fontId="0" fillId="0" borderId="14" xfId="0" applyNumberFormat="1" applyFill="1" applyBorder="1" applyAlignment="1">
      <alignment horizontal="center"/>
    </xf>
    <xf numFmtId="165" fontId="0" fillId="5" borderId="0" xfId="0" applyNumberFormat="1" applyFill="1" applyBorder="1" applyAlignment="1" applyProtection="1">
      <alignment horizontal="center"/>
      <protection locked="0"/>
    </xf>
    <xf numFmtId="165" fontId="4" fillId="5" borderId="0" xfId="0" applyNumberFormat="1" applyFont="1" applyFill="1" applyBorder="1" applyAlignment="1" applyProtection="1">
      <alignment horizontal="center"/>
      <protection locked="0"/>
    </xf>
    <xf numFmtId="165" fontId="1" fillId="0" borderId="3" xfId="0" applyNumberFormat="1" applyFont="1" applyBorder="1" applyAlignment="1">
      <alignment horizontal="center"/>
    </xf>
    <xf numFmtId="165" fontId="1" fillId="0" borderId="4" xfId="0" applyNumberFormat="1" applyFont="1" applyBorder="1" applyAlignment="1">
      <alignment horizontal="center"/>
    </xf>
    <xf numFmtId="165" fontId="1" fillId="0" borderId="5" xfId="0" applyNumberFormat="1"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center"/>
    </xf>
  </cellXfs>
  <cellStyles count="1">
    <cellStyle name="Normal" xfId="0" builtinId="0"/>
  </cellStyles>
  <dxfs count="1">
    <dxf>
      <fill>
        <patternFill>
          <bgColor rgb="FFFF5367"/>
        </patternFill>
      </fill>
    </dxf>
  </dxfs>
  <tableStyles count="0" defaultTableStyle="TableStyleMedium2" defaultPivotStyle="PivotStyleLight16"/>
  <colors>
    <mruColors>
      <color rgb="FFFF536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3089129483814524"/>
          <c:y val="5.1400554097404488E-2"/>
          <c:w val="0.56335870516185482"/>
          <c:h val="0.73444808982210552"/>
        </c:manualLayout>
      </c:layout>
      <c:scatterChart>
        <c:scatterStyle val="lineMarker"/>
        <c:varyColors val="0"/>
        <c:ser>
          <c:idx val="0"/>
          <c:order val="0"/>
          <c:spPr>
            <a:ln w="28575">
              <a:noFill/>
            </a:ln>
          </c:spPr>
          <c:marker>
            <c:symbol val="circle"/>
            <c:size val="5"/>
            <c:spPr>
              <a:noFill/>
              <a:ln>
                <a:solidFill>
                  <a:schemeClr val="tx1"/>
                </a:solidFill>
              </a:ln>
            </c:spPr>
          </c:marker>
          <c:trendline>
            <c:trendlineType val="linear"/>
            <c:dispRSqr val="1"/>
            <c:dispEq val="1"/>
            <c:trendlineLbl>
              <c:layout>
                <c:manualLayout>
                  <c:x val="5.6154855643044621E-2"/>
                  <c:y val="-0.18972421366330283"/>
                </c:manualLayout>
              </c:layout>
              <c:numFmt formatCode="General" sourceLinked="0"/>
            </c:trendlineLbl>
          </c:trendline>
          <c:xVal>
            <c:numRef>
              <c:f>StandardsA!$C$4:$C$12</c:f>
              <c:numCache>
                <c:formatCode>0.00</c:formatCode>
                <c:ptCount val="9"/>
                <c:pt idx="0">
                  <c:v>1.47</c:v>
                </c:pt>
                <c:pt idx="1">
                  <c:v>1.47</c:v>
                </c:pt>
                <c:pt idx="2">
                  <c:v>1.47</c:v>
                </c:pt>
                <c:pt idx="3">
                  <c:v>5</c:v>
                </c:pt>
                <c:pt idx="4">
                  <c:v>5</c:v>
                </c:pt>
                <c:pt idx="5">
                  <c:v>5</c:v>
                </c:pt>
              </c:numCache>
            </c:numRef>
          </c:xVal>
          <c:yVal>
            <c:numRef>
              <c:f>StandardsA!$E$4:$E$12</c:f>
              <c:numCache>
                <c:formatCode>0.000</c:formatCode>
                <c:ptCount val="9"/>
                <c:pt idx="0">
                  <c:v>1.4870000000000001</c:v>
                </c:pt>
                <c:pt idx="1">
                  <c:v>1.5249999999999999</c:v>
                </c:pt>
                <c:pt idx="2">
                  <c:v>1.5189999999999999</c:v>
                </c:pt>
                <c:pt idx="3">
                  <c:v>4.859</c:v>
                </c:pt>
                <c:pt idx="4">
                  <c:v>4.87</c:v>
                </c:pt>
                <c:pt idx="5">
                  <c:v>4.8419999999999996</c:v>
                </c:pt>
              </c:numCache>
            </c:numRef>
          </c:yVal>
          <c:smooth val="0"/>
        </c:ser>
        <c:dLbls>
          <c:showLegendKey val="0"/>
          <c:showVal val="0"/>
          <c:showCatName val="0"/>
          <c:showSerName val="0"/>
          <c:showPercent val="0"/>
          <c:showBubbleSize val="0"/>
        </c:dLbls>
        <c:axId val="31425664"/>
        <c:axId val="31427968"/>
      </c:scatterChart>
      <c:valAx>
        <c:axId val="31425664"/>
        <c:scaling>
          <c:orientation val="minMax"/>
          <c:max val="10"/>
          <c:min val="0"/>
        </c:scaling>
        <c:delete val="0"/>
        <c:axPos val="b"/>
        <c:title>
          <c:tx>
            <c:rich>
              <a:bodyPr/>
              <a:lstStyle/>
              <a:p>
                <a:pPr>
                  <a:defRPr/>
                </a:pPr>
                <a:r>
                  <a:rPr lang="en-US"/>
                  <a:t>Conc.</a:t>
                </a:r>
                <a:r>
                  <a:rPr lang="en-US" baseline="0"/>
                  <a:t> standard (ppm)</a:t>
                </a:r>
                <a:endParaRPr lang="en-US"/>
              </a:p>
            </c:rich>
          </c:tx>
          <c:layout/>
          <c:overlay val="0"/>
        </c:title>
        <c:numFmt formatCode="0" sourceLinked="0"/>
        <c:majorTickMark val="out"/>
        <c:minorTickMark val="none"/>
        <c:tickLblPos val="nextTo"/>
        <c:crossAx val="31427968"/>
        <c:crosses val="autoZero"/>
        <c:crossBetween val="midCat"/>
        <c:majorUnit val="2"/>
      </c:valAx>
      <c:valAx>
        <c:axId val="31427968"/>
        <c:scaling>
          <c:orientation val="minMax"/>
          <c:max val="10"/>
          <c:min val="0"/>
        </c:scaling>
        <c:delete val="0"/>
        <c:axPos val="l"/>
        <c:title>
          <c:tx>
            <c:rich>
              <a:bodyPr rot="-5400000" vert="horz"/>
              <a:lstStyle/>
              <a:p>
                <a:pPr>
                  <a:defRPr/>
                </a:pPr>
                <a:r>
                  <a:rPr lang="en-US"/>
                  <a:t>Conc.</a:t>
                </a:r>
                <a:r>
                  <a:rPr lang="en-US" baseline="0"/>
                  <a:t> measured (ppm)</a:t>
                </a:r>
                <a:endParaRPr lang="en-US"/>
              </a:p>
            </c:rich>
          </c:tx>
          <c:layout/>
          <c:overlay val="0"/>
        </c:title>
        <c:numFmt formatCode="0" sourceLinked="0"/>
        <c:majorTickMark val="out"/>
        <c:minorTickMark val="none"/>
        <c:tickLblPos val="nextTo"/>
        <c:crossAx val="31425664"/>
        <c:crosses val="autoZero"/>
        <c:crossBetween val="midCat"/>
        <c:majorUnit val="2"/>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1"/>
          <c:order val="0"/>
          <c:tx>
            <c:v>ALP</c:v>
          </c:tx>
          <c:spPr>
            <a:ln w="28575">
              <a:noFill/>
            </a:ln>
          </c:spPr>
          <c:marker>
            <c:symbol val="circle"/>
            <c:size val="7"/>
            <c:spPr>
              <a:noFill/>
              <a:ln>
                <a:solidFill>
                  <a:srgbClr val="FF0000"/>
                </a:solidFill>
              </a:ln>
            </c:spPr>
          </c:marker>
          <c:xVal>
            <c:numRef>
              <c:f>Fluxes!$X$4:$X$19</c:f>
              <c:numCache>
                <c:formatCode>0.000</c:formatCode>
                <c:ptCount val="16"/>
                <c:pt idx="0">
                  <c:v>-4.2265379108024831E-2</c:v>
                </c:pt>
                <c:pt idx="1">
                  <c:v>0.14233468101348509</c:v>
                </c:pt>
                <c:pt idx="2">
                  <c:v>-4.7518910665968549E-2</c:v>
                </c:pt>
                <c:pt idx="3">
                  <c:v>1.4604111090518661E-2</c:v>
                </c:pt>
                <c:pt idx="4">
                  <c:v>-5.5846118061734097E-2</c:v>
                </c:pt>
                <c:pt idx="5">
                  <c:v>-7.1684770173312082E-2</c:v>
                </c:pt>
                <c:pt idx="6">
                  <c:v>-4.2223521912152152E-2</c:v>
                </c:pt>
                <c:pt idx="7">
                  <c:v>-3.0671732813415498E-2</c:v>
                </c:pt>
                <c:pt idx="8">
                  <c:v>-3.1388550145918598E-2</c:v>
                </c:pt>
                <c:pt idx="9">
                  <c:v>-1.4159101416247226E-2</c:v>
                </c:pt>
                <c:pt idx="10">
                  <c:v>-2.2474067136552912E-2</c:v>
                </c:pt>
                <c:pt idx="11">
                  <c:v>-4.7951660890660018E-2</c:v>
                </c:pt>
                <c:pt idx="12">
                  <c:v>-0.13488977103987057</c:v>
                </c:pt>
                <c:pt idx="13">
                  <c:v>-5.5597115750638679E-2</c:v>
                </c:pt>
                <c:pt idx="14">
                  <c:v>-4.314912444009434E-2</c:v>
                </c:pt>
                <c:pt idx="15">
                  <c:v>-7.7674917593869214E-2</c:v>
                </c:pt>
              </c:numCache>
            </c:numRef>
          </c:xVal>
          <c:yVal>
            <c:numRef>
              <c:f>Fluxes!$T$4:$T$19</c:f>
              <c:numCache>
                <c:formatCode>0.000</c:formatCode>
                <c:ptCount val="16"/>
                <c:pt idx="0">
                  <c:v>-9.1066279589360311E-2</c:v>
                </c:pt>
                <c:pt idx="1">
                  <c:v>-3.4123689638632902E-2</c:v>
                </c:pt>
                <c:pt idx="2">
                  <c:v>-3.2320688428868684E-2</c:v>
                </c:pt>
                <c:pt idx="3">
                  <c:v>-1.6139577614602045E-2</c:v>
                </c:pt>
                <c:pt idx="4">
                  <c:v>-5.3984625213670562E-2</c:v>
                </c:pt>
                <c:pt idx="5">
                  <c:v>-5.4073195906661667E-2</c:v>
                </c:pt>
                <c:pt idx="6">
                  <c:v>-5.2432496717631283E-2</c:v>
                </c:pt>
                <c:pt idx="7">
                  <c:v>-3.344020933843099E-2</c:v>
                </c:pt>
                <c:pt idx="8">
                  <c:v>7.9169569865240597E-3</c:v>
                </c:pt>
                <c:pt idx="9">
                  <c:v>-3.8095149841504125E-2</c:v>
                </c:pt>
                <c:pt idx="10">
                  <c:v>-5.0140727581318843E-2</c:v>
                </c:pt>
                <c:pt idx="11">
                  <c:v>-7.5867942488751963E-2</c:v>
                </c:pt>
                <c:pt idx="12">
                  <c:v>-4.683261229711317E-2</c:v>
                </c:pt>
                <c:pt idx="13">
                  <c:v>-6.6120217365710512E-2</c:v>
                </c:pt>
                <c:pt idx="14">
                  <c:v>-7.3215310638708092E-2</c:v>
                </c:pt>
                <c:pt idx="15">
                  <c:v>-3.7681710806665221E-2</c:v>
                </c:pt>
              </c:numCache>
            </c:numRef>
          </c:yVal>
          <c:smooth val="0"/>
        </c:ser>
        <c:ser>
          <c:idx val="0"/>
          <c:order val="1"/>
          <c:tx>
            <c:v>REP</c:v>
          </c:tx>
          <c:spPr>
            <a:ln w="28575">
              <a:noFill/>
            </a:ln>
          </c:spPr>
          <c:marker>
            <c:symbol val="circle"/>
            <c:size val="7"/>
            <c:spPr>
              <a:noFill/>
              <a:ln>
                <a:solidFill>
                  <a:schemeClr val="tx1"/>
                </a:solidFill>
              </a:ln>
            </c:spPr>
          </c:marker>
          <c:trendline>
            <c:trendlineType val="linear"/>
            <c:dispRSqr val="1"/>
            <c:dispEq val="1"/>
            <c:trendlineLbl>
              <c:layout>
                <c:manualLayout>
                  <c:x val="0.40812059719054383"/>
                  <c:y val="0.23470828547854591"/>
                </c:manualLayout>
              </c:layout>
              <c:numFmt formatCode="General" sourceLinked="0"/>
            </c:trendlineLbl>
          </c:trendline>
          <c:xVal>
            <c:numRef>
              <c:f>Fluxes!$X$20:$X$35</c:f>
              <c:numCache>
                <c:formatCode>0.000</c:formatCode>
                <c:ptCount val="16"/>
                <c:pt idx="0">
                  <c:v>-1.5084319506773761E-2</c:v>
                </c:pt>
                <c:pt idx="1">
                  <c:v>-1.1040463630321878E-2</c:v>
                </c:pt>
                <c:pt idx="2">
                  <c:v>4.5460732595442891E-3</c:v>
                </c:pt>
                <c:pt idx="3">
                  <c:v>-5.2878074452473792E-2</c:v>
                </c:pt>
                <c:pt idx="4">
                  <c:v>-9.3266000885718292E-2</c:v>
                </c:pt>
                <c:pt idx="5">
                  <c:v>-1.7266098266834496E-2</c:v>
                </c:pt>
                <c:pt idx="6">
                  <c:v>-8.283036267269453E-2</c:v>
                </c:pt>
                <c:pt idx="7">
                  <c:v>-5.1664429650274575E-2</c:v>
                </c:pt>
                <c:pt idx="8">
                  <c:v>-8.0456197847804597E-2</c:v>
                </c:pt>
                <c:pt idx="9">
                  <c:v>-4.5575293405214212E-2</c:v>
                </c:pt>
                <c:pt idx="10">
                  <c:v>-8.5430837290603079E-2</c:v>
                </c:pt>
                <c:pt idx="11">
                  <c:v>-3.7141889757958146E-3</c:v>
                </c:pt>
                <c:pt idx="12">
                  <c:v>-4.6668624630766847E-2</c:v>
                </c:pt>
                <c:pt idx="13">
                  <c:v>-5.7254827373186691E-2</c:v>
                </c:pt>
                <c:pt idx="14">
                  <c:v>-3.5665554575143914E-2</c:v>
                </c:pt>
                <c:pt idx="15">
                  <c:v>-5.4997095137436806E-3</c:v>
                </c:pt>
              </c:numCache>
            </c:numRef>
          </c:xVal>
          <c:yVal>
            <c:numRef>
              <c:f>Fluxes!$T$20:$T$35</c:f>
              <c:numCache>
                <c:formatCode>0.000</c:formatCode>
                <c:ptCount val="16"/>
                <c:pt idx="0">
                  <c:v>-1.9739847190802278E-2</c:v>
                </c:pt>
                <c:pt idx="1">
                  <c:v>-2.1635015004583636E-2</c:v>
                </c:pt>
                <c:pt idx="2">
                  <c:v>-6.8690392296973145E-3</c:v>
                </c:pt>
                <c:pt idx="3">
                  <c:v>-4.3071981065882697E-2</c:v>
                </c:pt>
                <c:pt idx="4">
                  <c:v>-5.0155350491829918E-2</c:v>
                </c:pt>
                <c:pt idx="5">
                  <c:v>7.7427640635078544E-3</c:v>
                </c:pt>
                <c:pt idx="6">
                  <c:v>-7.078852835885649E-2</c:v>
                </c:pt>
                <c:pt idx="7">
                  <c:v>-3.9445410333444834E-2</c:v>
                </c:pt>
                <c:pt idx="8">
                  <c:v>-5.824964370559494E-2</c:v>
                </c:pt>
                <c:pt idx="9">
                  <c:v>-3.4933150123043009E-2</c:v>
                </c:pt>
                <c:pt idx="10">
                  <c:v>-6.7998762634298798E-2</c:v>
                </c:pt>
                <c:pt idx="11">
                  <c:v>-8.8275370058727029E-2</c:v>
                </c:pt>
                <c:pt idx="12">
                  <c:v>-4.9054400903145855E-2</c:v>
                </c:pt>
                <c:pt idx="13">
                  <c:v>6.0600270563961507E-2</c:v>
                </c:pt>
                <c:pt idx="14">
                  <c:v>-3.3273811757737776E-2</c:v>
                </c:pt>
                <c:pt idx="15">
                  <c:v>-7.2057936290642359E-3</c:v>
                </c:pt>
              </c:numCache>
            </c:numRef>
          </c:yVal>
          <c:smooth val="0"/>
        </c:ser>
        <c:ser>
          <c:idx val="2"/>
          <c:order val="2"/>
          <c:tx>
            <c:v>OTHER</c:v>
          </c:tx>
          <c:spPr>
            <a:ln w="28575">
              <a:noFill/>
            </a:ln>
          </c:spPr>
          <c:xVal>
            <c:numRef>
              <c:f>Fluxes!$X$36:$X$43</c:f>
              <c:numCache>
                <c:formatCode>0.000</c:formatCode>
                <c:ptCount val="8"/>
                <c:pt idx="0">
                  <c:v>-3.2350785692303492E-2</c:v>
                </c:pt>
                <c:pt idx="1">
                  <c:v>-1.6209568284998629E-2</c:v>
                </c:pt>
                <c:pt idx="2">
                  <c:v>-1.3193460631217638E-2</c:v>
                </c:pt>
                <c:pt idx="3">
                  <c:v>5.5637336102851197E-3</c:v>
                </c:pt>
                <c:pt idx="4">
                  <c:v>-1.621946666069855E-2</c:v>
                </c:pt>
                <c:pt idx="5">
                  <c:v>-2.4202972025880679E-2</c:v>
                </c:pt>
                <c:pt idx="6">
                  <c:v>-9.0309020731252528E-3</c:v>
                </c:pt>
                <c:pt idx="7">
                  <c:v>-9.7554350404654797E-3</c:v>
                </c:pt>
              </c:numCache>
            </c:numRef>
          </c:xVal>
          <c:yVal>
            <c:numRef>
              <c:f>Fluxes!$T$36:$T$43</c:f>
              <c:numCache>
                <c:formatCode>0.000</c:formatCode>
                <c:ptCount val="8"/>
                <c:pt idx="0">
                  <c:v>-7.866481508475523E-2</c:v>
                </c:pt>
                <c:pt idx="1">
                  <c:v>-4.347010821899374E-2</c:v>
                </c:pt>
                <c:pt idx="2">
                  <c:v>-2.9166605522586098E-2</c:v>
                </c:pt>
                <c:pt idx="3">
                  <c:v>-3.1904702022151825E-3</c:v>
                </c:pt>
                <c:pt idx="4">
                  <c:v>-2.728315891565905E-2</c:v>
                </c:pt>
                <c:pt idx="5">
                  <c:v>-6.9979048695102172E-2</c:v>
                </c:pt>
                <c:pt idx="6">
                  <c:v>-6.8021848481012543E-3</c:v>
                </c:pt>
                <c:pt idx="7">
                  <c:v>-7.3409867824096335E-3</c:v>
                </c:pt>
              </c:numCache>
            </c:numRef>
          </c:yVal>
          <c:smooth val="0"/>
        </c:ser>
        <c:dLbls>
          <c:showLegendKey val="0"/>
          <c:showVal val="0"/>
          <c:showCatName val="0"/>
          <c:showSerName val="0"/>
          <c:showPercent val="0"/>
          <c:showBubbleSize val="0"/>
        </c:dLbls>
        <c:axId val="40133760"/>
        <c:axId val="40135680"/>
      </c:scatterChart>
      <c:valAx>
        <c:axId val="40133760"/>
        <c:scaling>
          <c:orientation val="maxMin"/>
          <c:max val="0.15000000000000002"/>
          <c:min val="-0.15000000000000002"/>
        </c:scaling>
        <c:delete val="0"/>
        <c:axPos val="b"/>
        <c:title>
          <c:tx>
            <c:rich>
              <a:bodyPr/>
              <a:lstStyle/>
              <a:p>
                <a:pPr>
                  <a:defRPr/>
                </a:pPr>
                <a:r>
                  <a:rPr lang="en-US"/>
                  <a:t>CH4 flux May</a:t>
                </a:r>
                <a:r>
                  <a:rPr lang="en-US" baseline="0"/>
                  <a:t> (umol.m-2.min-1)</a:t>
                </a:r>
                <a:endParaRPr lang="en-US"/>
              </a:p>
            </c:rich>
          </c:tx>
          <c:layout/>
          <c:overlay val="0"/>
        </c:title>
        <c:numFmt formatCode="#,##0.00" sourceLinked="0"/>
        <c:majorTickMark val="out"/>
        <c:minorTickMark val="none"/>
        <c:tickLblPos val="nextTo"/>
        <c:crossAx val="40135680"/>
        <c:crosses val="max"/>
        <c:crossBetween val="midCat"/>
        <c:majorUnit val="5.000000000000001E-2"/>
        <c:minorUnit val="1.0000000000000002E-2"/>
      </c:valAx>
      <c:valAx>
        <c:axId val="40135680"/>
        <c:scaling>
          <c:orientation val="maxMin"/>
          <c:max val="0.1"/>
          <c:min val="-0.1"/>
        </c:scaling>
        <c:delete val="0"/>
        <c:axPos val="l"/>
        <c:title>
          <c:tx>
            <c:rich>
              <a:bodyPr rot="-5400000" vert="horz"/>
              <a:lstStyle/>
              <a:p>
                <a:pPr>
                  <a:defRPr/>
                </a:pPr>
                <a:r>
                  <a:rPr lang="en-US" sz="1000" b="1" i="0" u="none" strike="noStrike" baseline="0">
                    <a:effectLst/>
                  </a:rPr>
                  <a:t>CH4 flux Sep (umol.m-2.min-1)</a:t>
                </a:r>
                <a:endParaRPr lang="en-US"/>
              </a:p>
            </c:rich>
          </c:tx>
          <c:layout/>
          <c:overlay val="0"/>
        </c:title>
        <c:numFmt formatCode="0.00" sourceLinked="0"/>
        <c:majorTickMark val="out"/>
        <c:minorTickMark val="none"/>
        <c:tickLblPos val="nextTo"/>
        <c:crossAx val="40133760"/>
        <c:crosses val="max"/>
        <c:crossBetween val="midCat"/>
        <c:majorUnit val="5.000000000000001E-2"/>
        <c:minorUnit val="1.0000000000000002E-2"/>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1"/>
          <c:order val="0"/>
          <c:tx>
            <c:v>ALP</c:v>
          </c:tx>
          <c:spPr>
            <a:ln w="28575">
              <a:noFill/>
            </a:ln>
          </c:spPr>
          <c:marker>
            <c:symbol val="circle"/>
            <c:size val="7"/>
            <c:spPr>
              <a:noFill/>
              <a:ln w="9525">
                <a:solidFill>
                  <a:srgbClr val="FF0000"/>
                </a:solidFill>
              </a:ln>
            </c:spPr>
          </c:marker>
          <c:trendline>
            <c:spPr>
              <a:ln>
                <a:solidFill>
                  <a:srgbClr val="FF0000"/>
                </a:solidFill>
              </a:ln>
            </c:spPr>
            <c:trendlineType val="linear"/>
            <c:dispRSqr val="1"/>
            <c:dispEq val="1"/>
            <c:trendlineLbl>
              <c:layout>
                <c:manualLayout>
                  <c:x val="-0.24331848625675856"/>
                  <c:y val="0.44600386458147667"/>
                </c:manualLayout>
              </c:layout>
              <c:numFmt formatCode="General" sourceLinked="0"/>
            </c:trendlineLbl>
          </c:trendline>
          <c:xVal>
            <c:numRef>
              <c:f>Fluxes!$S$4:$S$19</c:f>
              <c:numCache>
                <c:formatCode>0.0</c:formatCode>
                <c:ptCount val="16"/>
                <c:pt idx="0">
                  <c:v>44.5</c:v>
                </c:pt>
                <c:pt idx="1">
                  <c:v>41.4</c:v>
                </c:pt>
                <c:pt idx="2">
                  <c:v>45.7</c:v>
                </c:pt>
                <c:pt idx="3">
                  <c:v>44.4</c:v>
                </c:pt>
                <c:pt idx="4">
                  <c:v>42.9</c:v>
                </c:pt>
                <c:pt idx="5">
                  <c:v>44.6</c:v>
                </c:pt>
                <c:pt idx="6">
                  <c:v>47.5</c:v>
                </c:pt>
                <c:pt idx="7">
                  <c:v>47.5</c:v>
                </c:pt>
                <c:pt idx="8">
                  <c:v>50.4</c:v>
                </c:pt>
                <c:pt idx="9">
                  <c:v>41.4</c:v>
                </c:pt>
                <c:pt idx="10">
                  <c:v>38.5</c:v>
                </c:pt>
                <c:pt idx="11">
                  <c:v>40.5</c:v>
                </c:pt>
                <c:pt idx="12">
                  <c:v>50</c:v>
                </c:pt>
                <c:pt idx="13">
                  <c:v>47.5</c:v>
                </c:pt>
                <c:pt idx="14">
                  <c:v>47.5</c:v>
                </c:pt>
                <c:pt idx="15">
                  <c:v>44.7</c:v>
                </c:pt>
              </c:numCache>
            </c:numRef>
          </c:xVal>
          <c:yVal>
            <c:numRef>
              <c:f>Fluxes!$T$4:$T$19</c:f>
              <c:numCache>
                <c:formatCode>0.000</c:formatCode>
                <c:ptCount val="16"/>
                <c:pt idx="0">
                  <c:v>-9.1066279589360311E-2</c:v>
                </c:pt>
                <c:pt idx="1">
                  <c:v>-3.4123689638632902E-2</c:v>
                </c:pt>
                <c:pt idx="2">
                  <c:v>-3.2320688428868684E-2</c:v>
                </c:pt>
                <c:pt idx="3">
                  <c:v>-1.6139577614602045E-2</c:v>
                </c:pt>
                <c:pt idx="4">
                  <c:v>-5.3984625213670562E-2</c:v>
                </c:pt>
                <c:pt idx="5">
                  <c:v>-5.4073195906661667E-2</c:v>
                </c:pt>
                <c:pt idx="6">
                  <c:v>-5.2432496717631283E-2</c:v>
                </c:pt>
                <c:pt idx="7">
                  <c:v>-3.344020933843099E-2</c:v>
                </c:pt>
                <c:pt idx="8">
                  <c:v>7.9169569865240597E-3</c:v>
                </c:pt>
                <c:pt idx="9">
                  <c:v>-3.8095149841504125E-2</c:v>
                </c:pt>
                <c:pt idx="10">
                  <c:v>-5.0140727581318843E-2</c:v>
                </c:pt>
                <c:pt idx="11">
                  <c:v>-7.5867942488751963E-2</c:v>
                </c:pt>
                <c:pt idx="12">
                  <c:v>-4.683261229711317E-2</c:v>
                </c:pt>
                <c:pt idx="13">
                  <c:v>-6.6120217365710512E-2</c:v>
                </c:pt>
                <c:pt idx="14">
                  <c:v>-7.3215310638708092E-2</c:v>
                </c:pt>
                <c:pt idx="15">
                  <c:v>-3.7681710806665221E-2</c:v>
                </c:pt>
              </c:numCache>
            </c:numRef>
          </c:yVal>
          <c:smooth val="0"/>
        </c:ser>
        <c:ser>
          <c:idx val="0"/>
          <c:order val="1"/>
          <c:tx>
            <c:v>REP</c:v>
          </c:tx>
          <c:spPr>
            <a:ln w="28575">
              <a:noFill/>
            </a:ln>
          </c:spPr>
          <c:marker>
            <c:symbol val="circle"/>
            <c:size val="7"/>
            <c:spPr>
              <a:noFill/>
              <a:ln>
                <a:solidFill>
                  <a:schemeClr val="tx1"/>
                </a:solidFill>
              </a:ln>
            </c:spPr>
          </c:marker>
          <c:trendline>
            <c:trendlineType val="linear"/>
            <c:dispRSqr val="1"/>
            <c:dispEq val="1"/>
            <c:trendlineLbl>
              <c:layout>
                <c:manualLayout>
                  <c:x val="-0.29608173282725947"/>
                  <c:y val="0.10087667216332755"/>
                </c:manualLayout>
              </c:layout>
              <c:numFmt formatCode="General" sourceLinked="0"/>
            </c:trendlineLbl>
          </c:trendline>
          <c:xVal>
            <c:numRef>
              <c:f>Fluxes!$S$20:$S$35</c:f>
              <c:numCache>
                <c:formatCode>0.0</c:formatCode>
                <c:ptCount val="16"/>
                <c:pt idx="0">
                  <c:v>41.5</c:v>
                </c:pt>
                <c:pt idx="1">
                  <c:v>54</c:v>
                </c:pt>
                <c:pt idx="2">
                  <c:v>52.6</c:v>
                </c:pt>
                <c:pt idx="3">
                  <c:v>45.7</c:v>
                </c:pt>
                <c:pt idx="4">
                  <c:v>42.6</c:v>
                </c:pt>
                <c:pt idx="5">
                  <c:v>54</c:v>
                </c:pt>
                <c:pt idx="6">
                  <c:v>42.4</c:v>
                </c:pt>
                <c:pt idx="7">
                  <c:v>49.6</c:v>
                </c:pt>
                <c:pt idx="8">
                  <c:v>36.6</c:v>
                </c:pt>
                <c:pt idx="9">
                  <c:v>41.6</c:v>
                </c:pt>
                <c:pt idx="10">
                  <c:v>37.6</c:v>
                </c:pt>
                <c:pt idx="11">
                  <c:v>37.9</c:v>
                </c:pt>
                <c:pt idx="12">
                  <c:v>44.4</c:v>
                </c:pt>
                <c:pt idx="13">
                  <c:v>50.5</c:v>
                </c:pt>
                <c:pt idx="14">
                  <c:v>40.5</c:v>
                </c:pt>
                <c:pt idx="15">
                  <c:v>54.9</c:v>
                </c:pt>
              </c:numCache>
            </c:numRef>
          </c:xVal>
          <c:yVal>
            <c:numRef>
              <c:f>Fluxes!$T$20:$T$35</c:f>
              <c:numCache>
                <c:formatCode>0.000</c:formatCode>
                <c:ptCount val="16"/>
                <c:pt idx="0">
                  <c:v>-1.9739847190802278E-2</c:v>
                </c:pt>
                <c:pt idx="1">
                  <c:v>-2.1635015004583636E-2</c:v>
                </c:pt>
                <c:pt idx="2">
                  <c:v>-6.8690392296973145E-3</c:v>
                </c:pt>
                <c:pt idx="3">
                  <c:v>-4.3071981065882697E-2</c:v>
                </c:pt>
                <c:pt idx="4">
                  <c:v>-5.0155350491829918E-2</c:v>
                </c:pt>
                <c:pt idx="5">
                  <c:v>7.7427640635078544E-3</c:v>
                </c:pt>
                <c:pt idx="6">
                  <c:v>-7.078852835885649E-2</c:v>
                </c:pt>
                <c:pt idx="7">
                  <c:v>-3.9445410333444834E-2</c:v>
                </c:pt>
                <c:pt idx="8">
                  <c:v>-5.824964370559494E-2</c:v>
                </c:pt>
                <c:pt idx="9">
                  <c:v>-3.4933150123043009E-2</c:v>
                </c:pt>
                <c:pt idx="10">
                  <c:v>-6.7998762634298798E-2</c:v>
                </c:pt>
                <c:pt idx="11">
                  <c:v>-8.8275370058727029E-2</c:v>
                </c:pt>
                <c:pt idx="12">
                  <c:v>-4.9054400903145855E-2</c:v>
                </c:pt>
                <c:pt idx="13">
                  <c:v>6.0600270563961507E-2</c:v>
                </c:pt>
                <c:pt idx="14">
                  <c:v>-3.3273811757737776E-2</c:v>
                </c:pt>
                <c:pt idx="15">
                  <c:v>-7.2057936290642359E-3</c:v>
                </c:pt>
              </c:numCache>
            </c:numRef>
          </c:yVal>
          <c:smooth val="0"/>
        </c:ser>
        <c:ser>
          <c:idx val="2"/>
          <c:order val="2"/>
          <c:tx>
            <c:v>OTHER</c:v>
          </c:tx>
          <c:spPr>
            <a:ln w="28575">
              <a:noFill/>
            </a:ln>
          </c:spPr>
          <c:xVal>
            <c:numRef>
              <c:f>Fluxes!$S$36:$S$43</c:f>
              <c:numCache>
                <c:formatCode>0.0</c:formatCode>
                <c:ptCount val="8"/>
                <c:pt idx="0">
                  <c:v>43.7</c:v>
                </c:pt>
                <c:pt idx="1">
                  <c:v>33.5</c:v>
                </c:pt>
                <c:pt idx="2">
                  <c:v>43.4</c:v>
                </c:pt>
                <c:pt idx="3">
                  <c:v>52.5</c:v>
                </c:pt>
                <c:pt idx="4">
                  <c:v>51.7</c:v>
                </c:pt>
                <c:pt idx="5">
                  <c:v>45.3</c:v>
                </c:pt>
                <c:pt idx="6">
                  <c:v>43</c:v>
                </c:pt>
                <c:pt idx="7">
                  <c:v>47.2</c:v>
                </c:pt>
              </c:numCache>
            </c:numRef>
          </c:xVal>
          <c:yVal>
            <c:numRef>
              <c:f>Fluxes!$T$36:$T$43</c:f>
              <c:numCache>
                <c:formatCode>0.000</c:formatCode>
                <c:ptCount val="8"/>
                <c:pt idx="0">
                  <c:v>-7.866481508475523E-2</c:v>
                </c:pt>
                <c:pt idx="1">
                  <c:v>-4.347010821899374E-2</c:v>
                </c:pt>
                <c:pt idx="2">
                  <c:v>-2.9166605522586098E-2</c:v>
                </c:pt>
                <c:pt idx="3">
                  <c:v>-3.1904702022151825E-3</c:v>
                </c:pt>
                <c:pt idx="4">
                  <c:v>-2.728315891565905E-2</c:v>
                </c:pt>
                <c:pt idx="5">
                  <c:v>-6.9979048695102172E-2</c:v>
                </c:pt>
                <c:pt idx="6">
                  <c:v>-6.8021848481012543E-3</c:v>
                </c:pt>
                <c:pt idx="7">
                  <c:v>-7.3409867824096335E-3</c:v>
                </c:pt>
              </c:numCache>
            </c:numRef>
          </c:yVal>
          <c:smooth val="0"/>
        </c:ser>
        <c:dLbls>
          <c:showLegendKey val="0"/>
          <c:showVal val="0"/>
          <c:showCatName val="0"/>
          <c:showSerName val="0"/>
          <c:showPercent val="0"/>
          <c:showBubbleSize val="0"/>
        </c:dLbls>
        <c:axId val="58723328"/>
        <c:axId val="64989056"/>
      </c:scatterChart>
      <c:valAx>
        <c:axId val="58723328"/>
        <c:scaling>
          <c:orientation val="minMax"/>
          <c:max val="65"/>
          <c:min val="15"/>
        </c:scaling>
        <c:delete val="0"/>
        <c:axPos val="b"/>
        <c:title>
          <c:tx>
            <c:rich>
              <a:bodyPr/>
              <a:lstStyle/>
              <a:p>
                <a:pPr>
                  <a:defRPr/>
                </a:pPr>
                <a:r>
                  <a:rPr lang="en-US"/>
                  <a:t>Soil</a:t>
                </a:r>
                <a:r>
                  <a:rPr lang="en-US" baseline="0"/>
                  <a:t> VWC (%)</a:t>
                </a:r>
                <a:endParaRPr lang="en-US"/>
              </a:p>
            </c:rich>
          </c:tx>
          <c:layout/>
          <c:overlay val="0"/>
        </c:title>
        <c:numFmt formatCode="#,##0.00" sourceLinked="0"/>
        <c:majorTickMark val="out"/>
        <c:minorTickMark val="none"/>
        <c:tickLblPos val="nextTo"/>
        <c:crossAx val="64989056"/>
        <c:crosses val="max"/>
        <c:crossBetween val="midCat"/>
        <c:majorUnit val="10"/>
        <c:minorUnit val="1.0000000000000002E-2"/>
      </c:valAx>
      <c:valAx>
        <c:axId val="64989056"/>
        <c:scaling>
          <c:orientation val="maxMin"/>
          <c:max val="0.1"/>
          <c:min val="-0.1"/>
        </c:scaling>
        <c:delete val="0"/>
        <c:axPos val="l"/>
        <c:title>
          <c:tx>
            <c:rich>
              <a:bodyPr rot="-5400000" vert="horz"/>
              <a:lstStyle/>
              <a:p>
                <a:pPr>
                  <a:defRPr/>
                </a:pPr>
                <a:r>
                  <a:rPr lang="en-US" sz="1000" b="1" i="0" u="none" strike="noStrike" baseline="0">
                    <a:effectLst/>
                  </a:rPr>
                  <a:t>CH4 flux July (umol.m-2.min-1)</a:t>
                </a:r>
                <a:endParaRPr lang="en-US"/>
              </a:p>
            </c:rich>
          </c:tx>
          <c:layout/>
          <c:overlay val="0"/>
        </c:title>
        <c:numFmt formatCode="0.00" sourceLinked="0"/>
        <c:majorTickMark val="out"/>
        <c:minorTickMark val="none"/>
        <c:tickLblPos val="nextTo"/>
        <c:crossAx val="58723328"/>
        <c:crosses val="autoZero"/>
        <c:crossBetween val="midCat"/>
        <c:majorUnit val="5.000000000000001E-2"/>
        <c:minorUnit val="1.0000000000000002E-2"/>
      </c:valAx>
    </c:plotArea>
    <c:legend>
      <c:legendPos val="r"/>
      <c:layout>
        <c:manualLayout>
          <c:xMode val="edge"/>
          <c:yMode val="edge"/>
          <c:x val="0.73011241776117208"/>
          <c:y val="3.4785010523134936E-2"/>
          <c:w val="0.23922021017138165"/>
          <c:h val="0.15390146851735342"/>
        </c:manualLayout>
      </c:layout>
      <c:overlay val="1"/>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3089129483814524"/>
          <c:y val="5.1400554097404488E-2"/>
          <c:w val="0.56335870516185482"/>
          <c:h val="0.73444808982210552"/>
        </c:manualLayout>
      </c:layout>
      <c:scatterChart>
        <c:scatterStyle val="lineMarker"/>
        <c:varyColors val="0"/>
        <c:ser>
          <c:idx val="0"/>
          <c:order val="0"/>
          <c:spPr>
            <a:ln w="28575">
              <a:noFill/>
            </a:ln>
          </c:spPr>
          <c:marker>
            <c:symbol val="circle"/>
            <c:size val="5"/>
            <c:spPr>
              <a:noFill/>
              <a:ln>
                <a:solidFill>
                  <a:schemeClr val="tx1"/>
                </a:solidFill>
              </a:ln>
            </c:spPr>
          </c:marker>
          <c:trendline>
            <c:trendlineType val="linear"/>
            <c:dispRSqr val="1"/>
            <c:dispEq val="1"/>
            <c:trendlineLbl>
              <c:layout>
                <c:manualLayout>
                  <c:x val="5.6154855643044621E-2"/>
                  <c:y val="-0.18972421366330283"/>
                </c:manualLayout>
              </c:layout>
              <c:numFmt formatCode="General" sourceLinked="0"/>
            </c:trendlineLbl>
          </c:trendline>
          <c:xVal>
            <c:numRef>
              <c:f>StandardsB!$C$4:$C$12</c:f>
              <c:numCache>
                <c:formatCode>0.00</c:formatCode>
                <c:ptCount val="9"/>
                <c:pt idx="0">
                  <c:v>1.47</c:v>
                </c:pt>
                <c:pt idx="1">
                  <c:v>1.47</c:v>
                </c:pt>
                <c:pt idx="2">
                  <c:v>1.47</c:v>
                </c:pt>
                <c:pt idx="3">
                  <c:v>5</c:v>
                </c:pt>
                <c:pt idx="4">
                  <c:v>5</c:v>
                </c:pt>
                <c:pt idx="5">
                  <c:v>5</c:v>
                </c:pt>
              </c:numCache>
            </c:numRef>
          </c:xVal>
          <c:yVal>
            <c:numRef>
              <c:f>StandardsB!$E$4:$E$12</c:f>
              <c:numCache>
                <c:formatCode>0.000</c:formatCode>
                <c:ptCount val="9"/>
                <c:pt idx="0">
                  <c:v>1.5029999999999999</c:v>
                </c:pt>
                <c:pt idx="1">
                  <c:v>1.486</c:v>
                </c:pt>
                <c:pt idx="2">
                  <c:v>1.486</c:v>
                </c:pt>
                <c:pt idx="3">
                  <c:v>4.8609999999999998</c:v>
                </c:pt>
                <c:pt idx="4">
                  <c:v>4.7889999999999997</c:v>
                </c:pt>
                <c:pt idx="5">
                  <c:v>4.8659999999999997</c:v>
                </c:pt>
              </c:numCache>
            </c:numRef>
          </c:yVal>
          <c:smooth val="0"/>
        </c:ser>
        <c:dLbls>
          <c:showLegendKey val="0"/>
          <c:showVal val="0"/>
          <c:showCatName val="0"/>
          <c:showSerName val="0"/>
          <c:showPercent val="0"/>
          <c:showBubbleSize val="0"/>
        </c:dLbls>
        <c:axId val="84167296"/>
        <c:axId val="86621568"/>
      </c:scatterChart>
      <c:valAx>
        <c:axId val="84167296"/>
        <c:scaling>
          <c:orientation val="minMax"/>
          <c:max val="10"/>
          <c:min val="0"/>
        </c:scaling>
        <c:delete val="0"/>
        <c:axPos val="b"/>
        <c:title>
          <c:tx>
            <c:rich>
              <a:bodyPr/>
              <a:lstStyle/>
              <a:p>
                <a:pPr>
                  <a:defRPr/>
                </a:pPr>
                <a:r>
                  <a:rPr lang="en-US"/>
                  <a:t>Conc.</a:t>
                </a:r>
                <a:r>
                  <a:rPr lang="en-US" baseline="0"/>
                  <a:t> standard (ppm)</a:t>
                </a:r>
                <a:endParaRPr lang="en-US"/>
              </a:p>
            </c:rich>
          </c:tx>
          <c:layout/>
          <c:overlay val="0"/>
        </c:title>
        <c:numFmt formatCode="0" sourceLinked="0"/>
        <c:majorTickMark val="out"/>
        <c:minorTickMark val="none"/>
        <c:tickLblPos val="nextTo"/>
        <c:crossAx val="86621568"/>
        <c:crosses val="autoZero"/>
        <c:crossBetween val="midCat"/>
        <c:majorUnit val="2"/>
      </c:valAx>
      <c:valAx>
        <c:axId val="86621568"/>
        <c:scaling>
          <c:orientation val="minMax"/>
          <c:max val="10"/>
          <c:min val="0"/>
        </c:scaling>
        <c:delete val="0"/>
        <c:axPos val="l"/>
        <c:title>
          <c:tx>
            <c:rich>
              <a:bodyPr rot="-5400000" vert="horz"/>
              <a:lstStyle/>
              <a:p>
                <a:pPr>
                  <a:defRPr/>
                </a:pPr>
                <a:r>
                  <a:rPr lang="en-US"/>
                  <a:t>Conc.</a:t>
                </a:r>
                <a:r>
                  <a:rPr lang="en-US" baseline="0"/>
                  <a:t> measured (ppm)</a:t>
                </a:r>
                <a:endParaRPr lang="en-US"/>
              </a:p>
            </c:rich>
          </c:tx>
          <c:layout/>
          <c:overlay val="0"/>
        </c:title>
        <c:numFmt formatCode="0" sourceLinked="0"/>
        <c:majorTickMark val="out"/>
        <c:minorTickMark val="none"/>
        <c:tickLblPos val="nextTo"/>
        <c:crossAx val="84167296"/>
        <c:crosses val="autoZero"/>
        <c:crossBetween val="midCat"/>
        <c:majorUnit val="2"/>
      </c:valAx>
    </c:plotArea>
    <c:plotVisOnly val="1"/>
    <c:dispBlanksAs val="gap"/>
    <c:showDLblsOverMax val="0"/>
  </c:chart>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104775</xdr:colOff>
      <xdr:row>0</xdr:row>
      <xdr:rowOff>85725</xdr:rowOff>
    </xdr:from>
    <xdr:to>
      <xdr:col>17</xdr:col>
      <xdr:colOff>323850</xdr:colOff>
      <xdr:row>21</xdr:row>
      <xdr:rowOff>47625</xdr:rowOff>
    </xdr:to>
    <xdr:sp macro="" textlink="">
      <xdr:nvSpPr>
        <xdr:cNvPr id="2" name="TextBox 1"/>
        <xdr:cNvSpPr txBox="1"/>
      </xdr:nvSpPr>
      <xdr:spPr>
        <a:xfrm>
          <a:off x="104775" y="85725"/>
          <a:ext cx="11058525" cy="1866900"/>
        </a:xfrm>
        <a:prstGeom prst="rect">
          <a:avLst/>
        </a:prstGeom>
        <a:solidFill>
          <a:srgbClr val="FFC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This worksheet contains a tabsheet to enter CH4 flux data and gaswell CH4 concentration data.</a:t>
          </a:r>
        </a:p>
        <a:p>
          <a:endParaRPr lang="en-US" sz="1100"/>
        </a:p>
        <a:p>
          <a:r>
            <a:rPr lang="en-US" sz="1100"/>
            <a:t>In the CH4 flux tabsheet the user</a:t>
          </a:r>
          <a:r>
            <a:rPr lang="en-US" sz="1100" baseline="0"/>
            <a:t> should enter measured collar heights, times at which gas samples were collected from the chamber and measured CH4 concentrations at each timepoint. Enter air temperature if available (otherwise enter 27 C) and soil temperature and volumetric water content. The first 32 lines of data belong to the RAPID sampling design, the last 8 data lines are measurements associated to two sensor nodes. </a:t>
          </a:r>
        </a:p>
        <a:p>
          <a:endParaRPr lang="en-US" sz="1100" baseline="0"/>
        </a:p>
        <a:p>
          <a:r>
            <a:rPr lang="en-US" sz="1100" baseline="0"/>
            <a:t>The CH4 flux is calculated as  f(CH4 ) </a:t>
          </a:r>
          <a:r>
            <a:rPr lang="en-US" sz="1100">
              <a:solidFill>
                <a:schemeClr val="dk1"/>
              </a:solidFill>
              <a:effectLst/>
              <a:latin typeface="+mn-lt"/>
              <a:ea typeface="+mn-ea"/>
              <a:cs typeface="+mn-cs"/>
            </a:rPr>
            <a:t>= V.P/(R.T.A).dCH4/dt</a:t>
          </a:r>
          <a:endParaRPr lang="en-US">
            <a:effectLst/>
          </a:endParaRPr>
        </a:p>
        <a:p>
          <a:endParaRPr lang="en-US" sz="1100"/>
        </a:p>
        <a:p>
          <a:pPr marL="0" marR="0" indent="0" defTabSz="914400" eaLnBrk="1" fontAlgn="auto" latinLnBrk="0" hangingPunct="1">
            <a:lnSpc>
              <a:spcPct val="100000"/>
            </a:lnSpc>
            <a:spcBef>
              <a:spcPts val="0"/>
            </a:spcBef>
            <a:spcAft>
              <a:spcPts val="0"/>
            </a:spcAft>
            <a:buClrTx/>
            <a:buSzTx/>
            <a:buFontTx/>
            <a:buNone/>
            <a:tabLst/>
            <a:defRPr/>
          </a:pPr>
          <a:r>
            <a:rPr lang="en-US" sz="1100"/>
            <a:t>with V the total system volume</a:t>
          </a:r>
          <a:r>
            <a:rPr lang="en-US" sz="1100" baseline="0"/>
            <a:t> (cm3) determined as the sum of chamber volume (4288 cm3) and a volume that depends on collar height.  </a:t>
          </a:r>
          <a:r>
            <a:rPr lang="en-US" sz="1100" baseline="0">
              <a:solidFill>
                <a:schemeClr val="dk1"/>
              </a:solidFill>
              <a:effectLst/>
              <a:latin typeface="+mn-lt"/>
              <a:ea typeface="+mn-ea"/>
              <a:cs typeface="+mn-cs"/>
            </a:rPr>
            <a:t>Measured chamber v</a:t>
          </a:r>
          <a:r>
            <a:rPr lang="en-US" sz="1100">
              <a:solidFill>
                <a:schemeClr val="dk1"/>
              </a:solidFill>
              <a:effectLst/>
              <a:latin typeface="+mn-lt"/>
              <a:ea typeface="+mn-ea"/>
              <a:cs typeface="+mn-cs"/>
            </a:rPr>
            <a:t>olumes above the gasket were  4210, 4261, 4352 and 4327 cm3 and the average of 4288 cm3 is used to calculate fluxes. </a:t>
          </a:r>
          <a:r>
            <a:rPr lang="en-US" sz="1100" baseline="0"/>
            <a:t>P denotes the air pressure and is assumed to be 101.325kPa. The universal gas constant is 8.314 J.mol-1.K. The air temperature T (K) is set at 27 degrees centigrade unless data is available. The worksheet takes care to convert centigrade data to Kelvin. A is the area of soil under consideration and equal to 314.16 cm2 based on a 20cm diameter collar. dCH4/dt is the methane build-up rate in ppm.min-1 and is calculated in column O of the tabsheet.  The flux is calculated in mgC.h-1.m-1. The user can change soil area and chamber volume below.</a:t>
          </a:r>
          <a:endParaRPr lang="en-US" sz="1100"/>
        </a:p>
        <a:p>
          <a:endParaRPr lang="en-US" sz="1100"/>
        </a:p>
        <a:p>
          <a:r>
            <a:rPr lang="en-US" sz="1100"/>
            <a:t>The tabsheet concentrations lists CH4 concentrations measured in 32 gaswells on plots that are part of the RAPID sampling design.</a:t>
          </a:r>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295275</xdr:colOff>
      <xdr:row>0</xdr:row>
      <xdr:rowOff>176211</xdr:rowOff>
    </xdr:from>
    <xdr:to>
      <xdr:col>12</xdr:col>
      <xdr:colOff>600075</xdr:colOff>
      <xdr:row>18</xdr:row>
      <xdr:rowOff>57149</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9</xdr:col>
      <xdr:colOff>1</xdr:colOff>
      <xdr:row>1</xdr:row>
      <xdr:rowOff>1</xdr:rowOff>
    </xdr:from>
    <xdr:to>
      <xdr:col>16</xdr:col>
      <xdr:colOff>304800</xdr:colOff>
      <xdr:row>23</xdr:row>
      <xdr:rowOff>44906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1</xdr:row>
      <xdr:rowOff>0</xdr:rowOff>
    </xdr:from>
    <xdr:to>
      <xdr:col>8</xdr:col>
      <xdr:colOff>304799</xdr:colOff>
      <xdr:row>23</xdr:row>
      <xdr:rowOff>44905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5</xdr:col>
      <xdr:colOff>295275</xdr:colOff>
      <xdr:row>0</xdr:row>
      <xdr:rowOff>176211</xdr:rowOff>
    </xdr:from>
    <xdr:to>
      <xdr:col>12</xdr:col>
      <xdr:colOff>600075</xdr:colOff>
      <xdr:row>18</xdr:row>
      <xdr:rowOff>57149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3:D24"/>
  <sheetViews>
    <sheetView workbookViewId="0">
      <selection activeCell="C23" sqref="C23"/>
    </sheetView>
  </sheetViews>
  <sheetFormatPr defaultRowHeight="15" x14ac:dyDescent="0.25"/>
  <cols>
    <col min="2" max="2" width="16.28515625" bestFit="1" customWidth="1"/>
  </cols>
  <sheetData>
    <row r="23" spans="2:4" x14ac:dyDescent="0.25">
      <c r="B23" t="s">
        <v>63</v>
      </c>
      <c r="C23" s="68">
        <v>314.16000000000003</v>
      </c>
      <c r="D23" t="s">
        <v>56</v>
      </c>
    </row>
    <row r="24" spans="2:4" x14ac:dyDescent="0.25">
      <c r="B24" t="s">
        <v>64</v>
      </c>
      <c r="C24" s="68">
        <v>4288</v>
      </c>
      <c r="D24" t="s">
        <v>57</v>
      </c>
    </row>
  </sheetData>
  <sheetProtection sheet="1" objects="1" scenarios="1" selectLockedCells="1"/>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45"/>
  <sheetViews>
    <sheetView tabSelected="1" zoomScale="70" zoomScaleNormal="70" workbookViewId="0">
      <pane xSplit="1" ySplit="3" topLeftCell="B12" activePane="bottomRight" state="frozen"/>
      <selection pane="topRight" activeCell="B1" sqref="B1"/>
      <selection pane="bottomLeft" activeCell="A4" sqref="A4"/>
      <selection pane="bottomRight" activeCell="U4" sqref="U4:V43"/>
    </sheetView>
  </sheetViews>
  <sheetFormatPr defaultRowHeight="15" x14ac:dyDescent="0.25"/>
  <cols>
    <col min="1" max="1" width="13.5703125" customWidth="1"/>
    <col min="2" max="5" width="6.140625" style="1" customWidth="1"/>
    <col min="6" max="6" width="9.140625" style="10" customWidth="1"/>
    <col min="7" max="10" width="7.7109375" style="1" customWidth="1"/>
    <col min="11" max="14" width="7.7109375" style="9" customWidth="1"/>
    <col min="15" max="15" width="10.7109375" style="20" bestFit="1" customWidth="1"/>
    <col min="16" max="16" width="8.28515625" style="9" bestFit="1" customWidth="1"/>
    <col min="17" max="18" width="7.7109375" style="10" customWidth="1"/>
    <col min="19" max="19" width="12" style="10" bestFit="1" customWidth="1"/>
    <col min="20" max="20" width="21.140625" style="9" bestFit="1" customWidth="1"/>
    <col min="21" max="21" width="18.28515625" style="20" bestFit="1" customWidth="1"/>
    <col min="22" max="22" width="21.140625" bestFit="1" customWidth="1"/>
    <col min="24" max="24" width="21.140625" style="109" bestFit="1" customWidth="1"/>
  </cols>
  <sheetData>
    <row r="1" spans="1:24" s="35" customFormat="1" x14ac:dyDescent="0.25">
      <c r="A1" s="30" t="s">
        <v>0</v>
      </c>
      <c r="B1" s="137" t="s">
        <v>1</v>
      </c>
      <c r="C1" s="138"/>
      <c r="D1" s="138"/>
      <c r="E1" s="139"/>
      <c r="F1" s="31" t="s">
        <v>3</v>
      </c>
      <c r="G1" s="137" t="s">
        <v>7</v>
      </c>
      <c r="H1" s="138"/>
      <c r="I1" s="138"/>
      <c r="J1" s="139"/>
      <c r="K1" s="134" t="s">
        <v>60</v>
      </c>
      <c r="L1" s="135"/>
      <c r="M1" s="135"/>
      <c r="N1" s="136"/>
      <c r="O1" s="32" t="s">
        <v>11</v>
      </c>
      <c r="P1" s="33" t="s">
        <v>54</v>
      </c>
      <c r="Q1" s="31" t="s">
        <v>58</v>
      </c>
      <c r="R1" s="31" t="s">
        <v>65</v>
      </c>
      <c r="S1" s="31" t="s">
        <v>66</v>
      </c>
      <c r="T1" s="33" t="s">
        <v>13</v>
      </c>
      <c r="U1" s="32" t="s">
        <v>13</v>
      </c>
      <c r="V1" s="33" t="s">
        <v>93</v>
      </c>
      <c r="X1" s="101" t="s">
        <v>13</v>
      </c>
    </row>
    <row r="2" spans="1:24" s="35" customFormat="1" x14ac:dyDescent="0.25">
      <c r="B2" s="30">
        <v>1</v>
      </c>
      <c r="C2" s="36">
        <v>2</v>
      </c>
      <c r="D2" s="36">
        <v>3</v>
      </c>
      <c r="E2" s="37">
        <v>4</v>
      </c>
      <c r="F2" s="38"/>
      <c r="G2" s="30" t="s">
        <v>4</v>
      </c>
      <c r="H2" s="36" t="s">
        <v>5</v>
      </c>
      <c r="I2" s="36" t="s">
        <v>6</v>
      </c>
      <c r="J2" s="37" t="s">
        <v>8</v>
      </c>
      <c r="K2" s="39" t="s">
        <v>4</v>
      </c>
      <c r="L2" s="40" t="s">
        <v>5</v>
      </c>
      <c r="M2" s="40" t="s">
        <v>6</v>
      </c>
      <c r="N2" s="41" t="s">
        <v>8</v>
      </c>
      <c r="O2" s="42"/>
      <c r="P2" s="43"/>
      <c r="Q2" s="38"/>
      <c r="R2" s="38"/>
      <c r="S2" s="38"/>
      <c r="T2" s="43"/>
      <c r="U2" s="42"/>
      <c r="V2" s="43"/>
      <c r="X2" s="102" t="s">
        <v>101</v>
      </c>
    </row>
    <row r="3" spans="1:24" s="35" customFormat="1" ht="15.75" thickBot="1" x14ac:dyDescent="0.3">
      <c r="A3" s="44"/>
      <c r="B3" s="45" t="s">
        <v>2</v>
      </c>
      <c r="C3" s="46" t="s">
        <v>2</v>
      </c>
      <c r="D3" s="46" t="s">
        <v>2</v>
      </c>
      <c r="E3" s="47" t="s">
        <v>2</v>
      </c>
      <c r="F3" s="48" t="s">
        <v>61</v>
      </c>
      <c r="G3" s="45" t="s">
        <v>9</v>
      </c>
      <c r="H3" s="46" t="s">
        <v>9</v>
      </c>
      <c r="I3" s="46" t="s">
        <v>9</v>
      </c>
      <c r="J3" s="47" t="s">
        <v>9</v>
      </c>
      <c r="K3" s="49" t="s">
        <v>10</v>
      </c>
      <c r="L3" s="50" t="s">
        <v>10</v>
      </c>
      <c r="M3" s="50" t="s">
        <v>10</v>
      </c>
      <c r="N3" s="51" t="s">
        <v>10</v>
      </c>
      <c r="O3" s="52" t="s">
        <v>12</v>
      </c>
      <c r="P3" s="53" t="s">
        <v>55</v>
      </c>
      <c r="Q3" s="48" t="s">
        <v>59</v>
      </c>
      <c r="R3" s="48" t="s">
        <v>59</v>
      </c>
      <c r="S3" s="48" t="s">
        <v>95</v>
      </c>
      <c r="T3" s="53" t="s">
        <v>92</v>
      </c>
      <c r="U3" s="52" t="s">
        <v>62</v>
      </c>
      <c r="V3" s="53" t="s">
        <v>94</v>
      </c>
      <c r="X3" s="103" t="s">
        <v>92</v>
      </c>
    </row>
    <row r="4" spans="1:24" x14ac:dyDescent="0.25">
      <c r="A4" s="24" t="s">
        <v>14</v>
      </c>
      <c r="B4" s="69">
        <v>76</v>
      </c>
      <c r="C4" s="70">
        <v>70</v>
      </c>
      <c r="D4" s="70">
        <v>74</v>
      </c>
      <c r="E4" s="71">
        <v>70</v>
      </c>
      <c r="F4" s="72">
        <f>(META!C$24+AVERAGE(B4:E4)/10*META!C$23)</f>
        <v>6565.66</v>
      </c>
      <c r="G4" s="69">
        <v>0</v>
      </c>
      <c r="H4" s="70">
        <v>20</v>
      </c>
      <c r="I4" s="70">
        <v>40</v>
      </c>
      <c r="J4" s="71"/>
      <c r="K4" s="116">
        <v>1.629</v>
      </c>
      <c r="L4" s="117">
        <v>1.5229999999999999</v>
      </c>
      <c r="M4" s="117">
        <v>1.2010000000000001</v>
      </c>
      <c r="N4" s="73"/>
      <c r="O4" s="17">
        <f t="shared" ref="O4:O35" si="0">SLOPE(K4:N4,G4:J4)</f>
        <v>-1.0699999999999998E-2</v>
      </c>
      <c r="P4" s="8">
        <f t="shared" ref="P4:P35" si="1">RSQ(K4:N4,G4:J4)</f>
        <v>0.92174543112470841</v>
      </c>
      <c r="Q4" s="126">
        <v>26.1</v>
      </c>
      <c r="R4" s="126">
        <v>25.6</v>
      </c>
      <c r="S4" s="126">
        <v>44.5</v>
      </c>
      <c r="T4" s="8">
        <f>O4*F4*101.325/8.3145/META!C$23/(273.15+Fluxes!Q4)*10</f>
        <v>-9.1066279589360311E-2</v>
      </c>
      <c r="U4" s="17">
        <f>T4/1000*12*60</f>
        <v>-6.5567721304339424E-2</v>
      </c>
      <c r="V4" s="94">
        <v>2.8890470221028015</v>
      </c>
      <c r="X4" s="104">
        <v>-4.2265379108024831E-2</v>
      </c>
    </row>
    <row r="5" spans="1:24" x14ac:dyDescent="0.25">
      <c r="A5" s="25" t="s">
        <v>15</v>
      </c>
      <c r="B5" s="74">
        <v>77</v>
      </c>
      <c r="C5" s="75">
        <v>82</v>
      </c>
      <c r="D5" s="75">
        <v>79</v>
      </c>
      <c r="E5" s="76">
        <v>81</v>
      </c>
      <c r="F5" s="77">
        <f>(META!C$24+AVERAGE(B5:E5)/10*META!C$23)</f>
        <v>6793.4259999999995</v>
      </c>
      <c r="G5" s="74">
        <v>0</v>
      </c>
      <c r="H5" s="75">
        <v>20</v>
      </c>
      <c r="I5" s="75">
        <v>40</v>
      </c>
      <c r="J5" s="76"/>
      <c r="K5" s="118">
        <v>1.6120000000000001</v>
      </c>
      <c r="L5" s="119">
        <v>1.573</v>
      </c>
      <c r="M5" s="119">
        <v>1.4570000000000001</v>
      </c>
      <c r="N5" s="78"/>
      <c r="O5" s="18">
        <f t="shared" si="0"/>
        <v>-3.8750000000000008E-3</v>
      </c>
      <c r="P5" s="6">
        <f t="shared" si="1"/>
        <v>0.9239910773806479</v>
      </c>
      <c r="Q5" s="127">
        <v>26.1</v>
      </c>
      <c r="R5" s="127">
        <v>25.7</v>
      </c>
      <c r="S5" s="127">
        <v>41.4</v>
      </c>
      <c r="T5" s="6">
        <f>O5*F5*101.325/8.3145/META!C$23/(273.15+Fluxes!Q5)*10</f>
        <v>-3.4123689638632902E-2</v>
      </c>
      <c r="U5" s="18">
        <f t="shared" ref="U5:U43" si="2">T5/1000*12*60</f>
        <v>-2.4569056539815688E-2</v>
      </c>
      <c r="V5" s="95">
        <v>2.5529273250485067</v>
      </c>
      <c r="X5" s="105">
        <v>0.14233468101348509</v>
      </c>
    </row>
    <row r="6" spans="1:24" x14ac:dyDescent="0.25">
      <c r="A6" s="25" t="s">
        <v>16</v>
      </c>
      <c r="B6" s="74">
        <v>83</v>
      </c>
      <c r="C6" s="75">
        <v>72</v>
      </c>
      <c r="D6" s="75">
        <v>77</v>
      </c>
      <c r="E6" s="76">
        <v>63</v>
      </c>
      <c r="F6" s="77">
        <f>(META!C$24+AVERAGE(B6:E6)/10*META!C$23)</f>
        <v>6604.93</v>
      </c>
      <c r="G6" s="74">
        <v>0</v>
      </c>
      <c r="H6" s="75">
        <v>20</v>
      </c>
      <c r="I6" s="75">
        <v>40</v>
      </c>
      <c r="J6" s="76"/>
      <c r="K6" s="118">
        <v>1.605</v>
      </c>
      <c r="L6" s="119">
        <v>1.5269999999999999</v>
      </c>
      <c r="M6" s="119">
        <v>1.454</v>
      </c>
      <c r="N6" s="78"/>
      <c r="O6" s="18">
        <f t="shared" si="0"/>
        <v>-3.7750000000000006E-3</v>
      </c>
      <c r="P6" s="6">
        <f t="shared" si="1"/>
        <v>0.99963465248144034</v>
      </c>
      <c r="Q6" s="127">
        <v>26.1</v>
      </c>
      <c r="R6" s="127">
        <v>25.9</v>
      </c>
      <c r="S6" s="127">
        <v>45.7</v>
      </c>
      <c r="T6" s="6">
        <f>O6*F6*101.325/8.3145/META!C$23/(273.15+Fluxes!Q6)*10</f>
        <v>-3.2320688428868684E-2</v>
      </c>
      <c r="U6" s="18">
        <f t="shared" si="2"/>
        <v>-2.327089566878545E-2</v>
      </c>
      <c r="V6" s="95">
        <v>2.0565902642346403</v>
      </c>
      <c r="X6" s="105">
        <v>-4.7518910665968549E-2</v>
      </c>
    </row>
    <row r="7" spans="1:24" x14ac:dyDescent="0.25">
      <c r="A7" s="26" t="s">
        <v>17</v>
      </c>
      <c r="B7" s="79">
        <v>68</v>
      </c>
      <c r="C7" s="80">
        <v>60</v>
      </c>
      <c r="D7" s="80">
        <v>75</v>
      </c>
      <c r="E7" s="81">
        <v>64</v>
      </c>
      <c r="F7" s="82">
        <f>(META!C$24+AVERAGE(B7:E7)/10*META!C$23)</f>
        <v>6385.018</v>
      </c>
      <c r="G7" s="79">
        <v>0</v>
      </c>
      <c r="H7" s="80">
        <v>20</v>
      </c>
      <c r="I7" s="80">
        <v>40</v>
      </c>
      <c r="J7" s="81"/>
      <c r="K7" s="120">
        <v>1.6240000000000001</v>
      </c>
      <c r="L7" s="121">
        <v>1.5489999999999999</v>
      </c>
      <c r="M7" s="121">
        <v>1.546</v>
      </c>
      <c r="N7" s="83"/>
      <c r="O7" s="27">
        <f t="shared" si="0"/>
        <v>-1.9500000000000016E-3</v>
      </c>
      <c r="P7" s="28">
        <f t="shared" si="1"/>
        <v>0.7788018433179712</v>
      </c>
      <c r="Q7" s="128">
        <v>26.1</v>
      </c>
      <c r="R7" s="128">
        <v>26.1</v>
      </c>
      <c r="S7" s="128">
        <v>44.4</v>
      </c>
      <c r="T7" s="28">
        <f>O7*F7*101.325/8.3145/META!C$23/(273.15+Fluxes!Q7)*10</f>
        <v>-1.6139577614602045E-2</v>
      </c>
      <c r="U7" s="27">
        <f t="shared" si="2"/>
        <v>-1.1620495882513474E-2</v>
      </c>
      <c r="V7" s="96">
        <v>2.203576653282445</v>
      </c>
      <c r="X7" s="106">
        <v>1.4604111090518661E-2</v>
      </c>
    </row>
    <row r="8" spans="1:24" x14ac:dyDescent="0.25">
      <c r="A8" s="2" t="s">
        <v>18</v>
      </c>
      <c r="B8" s="74">
        <v>78</v>
      </c>
      <c r="C8" s="75">
        <v>80</v>
      </c>
      <c r="D8" s="75">
        <v>79</v>
      </c>
      <c r="E8" s="76">
        <v>94</v>
      </c>
      <c r="F8" s="77">
        <f>(META!C$24+AVERAGE(B8:E8)/10*META!C$23)</f>
        <v>6887.6740000000009</v>
      </c>
      <c r="G8" s="74">
        <v>0</v>
      </c>
      <c r="H8" s="75">
        <v>20</v>
      </c>
      <c r="I8" s="75">
        <v>40</v>
      </c>
      <c r="J8" s="76"/>
      <c r="K8" s="118">
        <v>1.5960000000000001</v>
      </c>
      <c r="L8" s="119">
        <v>1.45</v>
      </c>
      <c r="M8" s="119">
        <v>1.3560000000000001</v>
      </c>
      <c r="N8" s="78"/>
      <c r="O8" s="18">
        <f t="shared" si="0"/>
        <v>-6.0000000000000001E-3</v>
      </c>
      <c r="P8" s="6">
        <f t="shared" si="1"/>
        <v>0.98459294375056938</v>
      </c>
      <c r="Q8" s="127">
        <v>23.8</v>
      </c>
      <c r="R8" s="127">
        <v>24.6</v>
      </c>
      <c r="S8" s="127">
        <v>42.9</v>
      </c>
      <c r="T8" s="6">
        <f>O8*F8*101.325/8.3145/META!C$23/(273.15+Fluxes!Q8)*10</f>
        <v>-5.3984625213670562E-2</v>
      </c>
      <c r="U8" s="18">
        <f t="shared" si="2"/>
        <v>-3.8868930153842803E-2</v>
      </c>
      <c r="V8" s="95">
        <v>3.6530809247290446</v>
      </c>
      <c r="X8" s="105">
        <v>-5.5846118061734097E-2</v>
      </c>
    </row>
    <row r="9" spans="1:24" x14ac:dyDescent="0.25">
      <c r="A9" s="2" t="s">
        <v>19</v>
      </c>
      <c r="B9" s="74">
        <v>71</v>
      </c>
      <c r="C9" s="75">
        <v>63</v>
      </c>
      <c r="D9" s="75">
        <v>65</v>
      </c>
      <c r="E9" s="76">
        <v>69</v>
      </c>
      <c r="F9" s="77">
        <f>(META!C$24+AVERAGE(B9:E9)/10*META!C$23)</f>
        <v>6392.8720000000003</v>
      </c>
      <c r="G9" s="74">
        <v>0</v>
      </c>
      <c r="H9" s="75">
        <v>20</v>
      </c>
      <c r="I9" s="75">
        <v>40</v>
      </c>
      <c r="J9" s="76"/>
      <c r="K9" s="118">
        <v>1.581</v>
      </c>
      <c r="L9" s="119">
        <v>1.429</v>
      </c>
      <c r="M9" s="119">
        <v>1.3220000000000001</v>
      </c>
      <c r="N9" s="78"/>
      <c r="O9" s="18">
        <f t="shared" si="0"/>
        <v>-6.4749999999999973E-3</v>
      </c>
      <c r="P9" s="6">
        <f t="shared" si="1"/>
        <v>0.99003778263179631</v>
      </c>
      <c r="Q9" s="127">
        <v>23.8</v>
      </c>
      <c r="R9" s="127">
        <v>24.7</v>
      </c>
      <c r="S9" s="127">
        <v>44.6</v>
      </c>
      <c r="T9" s="6">
        <f>O9*F9*101.325/8.3145/META!C$23/(273.15+Fluxes!Q9)*10</f>
        <v>-5.4073195906661667E-2</v>
      </c>
      <c r="U9" s="18">
        <f t="shared" si="2"/>
        <v>-3.8932701052796399E-2</v>
      </c>
      <c r="V9" s="95">
        <v>3.433880406685327</v>
      </c>
      <c r="X9" s="105">
        <v>-7.1684770173312082E-2</v>
      </c>
    </row>
    <row r="10" spans="1:24" x14ac:dyDescent="0.25">
      <c r="A10" s="2" t="s">
        <v>20</v>
      </c>
      <c r="B10" s="74">
        <v>65</v>
      </c>
      <c r="C10" s="75">
        <v>75</v>
      </c>
      <c r="D10" s="75">
        <v>72</v>
      </c>
      <c r="E10" s="76">
        <v>63</v>
      </c>
      <c r="F10" s="77">
        <f>(META!C$24+AVERAGE(B10:E10)/10*META!C$23)</f>
        <v>6447.85</v>
      </c>
      <c r="G10" s="74">
        <v>0</v>
      </c>
      <c r="H10" s="75">
        <v>20</v>
      </c>
      <c r="I10" s="75">
        <v>40</v>
      </c>
      <c r="J10" s="76"/>
      <c r="K10" s="118">
        <v>1.589</v>
      </c>
      <c r="L10" s="119">
        <v>1.4570000000000001</v>
      </c>
      <c r="M10" s="119">
        <v>1.34</v>
      </c>
      <c r="N10" s="78"/>
      <c r="O10" s="18">
        <f t="shared" si="0"/>
        <v>-6.224999999999997E-3</v>
      </c>
      <c r="P10" s="6">
        <f t="shared" si="1"/>
        <v>0.99879180359559272</v>
      </c>
      <c r="Q10" s="127">
        <v>23.8</v>
      </c>
      <c r="R10" s="127">
        <v>24.8</v>
      </c>
      <c r="S10" s="127">
        <v>47.5</v>
      </c>
      <c r="T10" s="6">
        <f>O10*F10*101.325/8.3145/META!C$23/(273.15+Fluxes!Q10)*10</f>
        <v>-5.2432496717631283E-2</v>
      </c>
      <c r="U10" s="18">
        <f t="shared" si="2"/>
        <v>-3.7751397636694523E-2</v>
      </c>
      <c r="V10" s="95">
        <v>2.8691498058337981</v>
      </c>
      <c r="X10" s="105">
        <v>-4.2223521912152152E-2</v>
      </c>
    </row>
    <row r="11" spans="1:24" x14ac:dyDescent="0.25">
      <c r="A11" s="29" t="s">
        <v>21</v>
      </c>
      <c r="B11" s="79">
        <v>72</v>
      </c>
      <c r="C11" s="80">
        <v>65</v>
      </c>
      <c r="D11" s="80">
        <v>72</v>
      </c>
      <c r="E11" s="81">
        <v>65</v>
      </c>
      <c r="F11" s="82">
        <f>(META!C$24+AVERAGE(B11:E11)/10*META!C$23)</f>
        <v>6439.9960000000001</v>
      </c>
      <c r="G11" s="79">
        <v>0</v>
      </c>
      <c r="H11" s="80">
        <v>20</v>
      </c>
      <c r="I11" s="80">
        <v>40</v>
      </c>
      <c r="J11" s="81"/>
      <c r="K11" s="120">
        <v>1.6459999999999999</v>
      </c>
      <c r="L11" s="121">
        <v>1.526</v>
      </c>
      <c r="M11" s="121">
        <v>1.4870000000000001</v>
      </c>
      <c r="N11" s="83"/>
      <c r="O11" s="27">
        <f t="shared" si="0"/>
        <v>-3.974999999999995E-3</v>
      </c>
      <c r="P11" s="28">
        <f t="shared" si="1"/>
        <v>0.92038007863695914</v>
      </c>
      <c r="Q11" s="128">
        <v>23.8</v>
      </c>
      <c r="R11" s="128">
        <v>25</v>
      </c>
      <c r="S11" s="128">
        <v>47.5</v>
      </c>
      <c r="T11" s="28">
        <f>O11*F11*101.325/8.3145/META!C$23/(273.15+Fluxes!Q11)*10</f>
        <v>-3.344020933843099E-2</v>
      </c>
      <c r="U11" s="27">
        <f t="shared" si="2"/>
        <v>-2.4076950723670311E-2</v>
      </c>
      <c r="V11" s="96">
        <v>1.6350284867721558</v>
      </c>
      <c r="X11" s="106">
        <v>-3.0671732813415498E-2</v>
      </c>
    </row>
    <row r="12" spans="1:24" x14ac:dyDescent="0.25">
      <c r="A12" s="2" t="s">
        <v>22</v>
      </c>
      <c r="B12" s="74">
        <v>65</v>
      </c>
      <c r="C12" s="75">
        <v>63</v>
      </c>
      <c r="D12" s="75">
        <v>67</v>
      </c>
      <c r="E12" s="76">
        <v>63</v>
      </c>
      <c r="F12" s="77">
        <f>(META!C$24+AVERAGE(B12:E12)/10*META!C$23)</f>
        <v>6314.3320000000003</v>
      </c>
      <c r="G12" s="74">
        <v>0</v>
      </c>
      <c r="H12" s="75">
        <v>20</v>
      </c>
      <c r="I12" s="75">
        <v>40</v>
      </c>
      <c r="J12" s="76"/>
      <c r="K12" s="118">
        <v>1.5089999999999999</v>
      </c>
      <c r="L12" s="119">
        <v>1.5389999999999999</v>
      </c>
      <c r="M12" s="119">
        <v>1.548</v>
      </c>
      <c r="N12" s="78"/>
      <c r="O12" s="18">
        <f t="shared" si="0"/>
        <v>9.7500000000000364E-4</v>
      </c>
      <c r="P12" s="6">
        <f t="shared" si="1"/>
        <v>0.91187050359712363</v>
      </c>
      <c r="Q12" s="127">
        <v>28.5</v>
      </c>
      <c r="R12" s="127">
        <v>26.6</v>
      </c>
      <c r="S12" s="127">
        <v>50.4</v>
      </c>
      <c r="T12" s="6">
        <f>O12*F12*101.325/8.3145/META!C$23/(273.15+Fluxes!Q12)*10</f>
        <v>7.9169569865240597E-3</v>
      </c>
      <c r="U12" s="18">
        <f t="shared" si="2"/>
        <v>5.7002090302973232E-3</v>
      </c>
      <c r="V12" s="95">
        <v>1.6021663394567098</v>
      </c>
      <c r="X12" s="105">
        <v>-3.1388550145918598E-2</v>
      </c>
    </row>
    <row r="13" spans="1:24" x14ac:dyDescent="0.25">
      <c r="A13" s="2" t="s">
        <v>23</v>
      </c>
      <c r="B13" s="74">
        <v>56</v>
      </c>
      <c r="C13" s="75">
        <v>72</v>
      </c>
      <c r="D13" s="75">
        <v>74</v>
      </c>
      <c r="E13" s="76">
        <v>72</v>
      </c>
      <c r="F13" s="77">
        <f>(META!C$24+AVERAGE(B13:E13)/10*META!C$23)</f>
        <v>6439.9960000000001</v>
      </c>
      <c r="G13" s="74">
        <v>0</v>
      </c>
      <c r="H13" s="75">
        <v>20</v>
      </c>
      <c r="I13" s="75">
        <v>40</v>
      </c>
      <c r="J13" s="76"/>
      <c r="K13" s="118">
        <v>1.5649999999999999</v>
      </c>
      <c r="L13" s="119">
        <v>1.4419999999999999</v>
      </c>
      <c r="M13" s="119">
        <v>1.381</v>
      </c>
      <c r="N13" s="78"/>
      <c r="O13" s="18">
        <f t="shared" si="0"/>
        <v>-4.5999999999999982E-3</v>
      </c>
      <c r="P13" s="6">
        <f t="shared" si="1"/>
        <v>0.96353356354115283</v>
      </c>
      <c r="Q13" s="127">
        <v>28.5</v>
      </c>
      <c r="R13" s="127">
        <v>26.6</v>
      </c>
      <c r="S13" s="127">
        <v>41.4</v>
      </c>
      <c r="T13" s="6">
        <f>O13*F13*101.325/8.3145/META!C$23/(273.15+Fluxes!Q13)*10</f>
        <v>-3.8095149841504125E-2</v>
      </c>
      <c r="U13" s="18">
        <f t="shared" si="2"/>
        <v>-2.7428507885882972E-2</v>
      </c>
      <c r="V13" s="95">
        <v>2.5282478778675448</v>
      </c>
      <c r="X13" s="105">
        <v>-1.4159101416247226E-2</v>
      </c>
    </row>
    <row r="14" spans="1:24" x14ac:dyDescent="0.25">
      <c r="A14" s="2" t="s">
        <v>24</v>
      </c>
      <c r="B14" s="74">
        <v>67</v>
      </c>
      <c r="C14" s="75">
        <v>76</v>
      </c>
      <c r="D14" s="75">
        <v>55</v>
      </c>
      <c r="E14" s="76">
        <v>60</v>
      </c>
      <c r="F14" s="77">
        <f>(META!C$24+AVERAGE(B14:E14)/10*META!C$23)</f>
        <v>6314.3320000000003</v>
      </c>
      <c r="G14" s="74">
        <v>0</v>
      </c>
      <c r="H14" s="75">
        <v>20</v>
      </c>
      <c r="I14" s="75">
        <v>40</v>
      </c>
      <c r="J14" s="76"/>
      <c r="K14" s="118">
        <v>1.605</v>
      </c>
      <c r="L14" s="119">
        <v>1.43</v>
      </c>
      <c r="M14" s="119">
        <v>1.3580000000000001</v>
      </c>
      <c r="N14" s="78"/>
      <c r="O14" s="18">
        <f t="shared" si="0"/>
        <v>-6.1749999999999973E-3</v>
      </c>
      <c r="P14" s="6">
        <f t="shared" si="1"/>
        <v>0.94521163420025167</v>
      </c>
      <c r="Q14" s="127">
        <v>28.5</v>
      </c>
      <c r="R14" s="127">
        <v>26.8</v>
      </c>
      <c r="S14" s="127">
        <v>38.5</v>
      </c>
      <c r="T14" s="6">
        <f>O14*F14*101.325/8.3145/META!C$23/(273.15+Fluxes!Q14)*10</f>
        <v>-5.0140727581318843E-2</v>
      </c>
      <c r="U14" s="18">
        <f t="shared" si="2"/>
        <v>-3.6101323858549562E-2</v>
      </c>
      <c r="V14" s="95">
        <v>1.7294749091586681</v>
      </c>
      <c r="X14" s="105">
        <v>-2.2474067136552912E-2</v>
      </c>
    </row>
    <row r="15" spans="1:24" x14ac:dyDescent="0.25">
      <c r="A15" s="29" t="s">
        <v>25</v>
      </c>
      <c r="B15" s="79">
        <v>70</v>
      </c>
      <c r="C15" s="80">
        <v>77</v>
      </c>
      <c r="D15" s="80">
        <v>61</v>
      </c>
      <c r="E15" s="81">
        <v>83</v>
      </c>
      <c r="F15" s="82">
        <f>(META!C$24+AVERAGE(B15:E15)/10*META!C$23)</f>
        <v>6573.5140000000001</v>
      </c>
      <c r="G15" s="79">
        <v>0</v>
      </c>
      <c r="H15" s="80">
        <v>20</v>
      </c>
      <c r="I15" s="80">
        <v>40</v>
      </c>
      <c r="J15" s="81"/>
      <c r="K15" s="120">
        <v>1.552</v>
      </c>
      <c r="L15" s="121">
        <v>1.3680000000000001</v>
      </c>
      <c r="M15" s="121">
        <v>1.1930000000000001</v>
      </c>
      <c r="N15" s="83"/>
      <c r="O15" s="27">
        <f t="shared" si="0"/>
        <v>-8.9750000000000003E-3</v>
      </c>
      <c r="P15" s="28">
        <f t="shared" si="1"/>
        <v>0.99979054829801139</v>
      </c>
      <c r="Q15" s="128">
        <v>28.5</v>
      </c>
      <c r="R15" s="128">
        <v>27</v>
      </c>
      <c r="S15" s="128">
        <v>40.5</v>
      </c>
      <c r="T15" s="28">
        <f>O15*F15*101.325/8.3145/META!C$23/(273.15+Fluxes!Q15)*10</f>
        <v>-7.5867942488751963E-2</v>
      </c>
      <c r="U15" s="27">
        <f t="shared" si="2"/>
        <v>-5.4624918591901411E-2</v>
      </c>
      <c r="V15" s="96">
        <v>2.0955400588135382</v>
      </c>
      <c r="X15" s="106">
        <v>-4.7951660890660018E-2</v>
      </c>
    </row>
    <row r="16" spans="1:24" x14ac:dyDescent="0.25">
      <c r="A16" s="2" t="s">
        <v>26</v>
      </c>
      <c r="B16" s="74">
        <v>72</v>
      </c>
      <c r="C16" s="75">
        <v>87</v>
      </c>
      <c r="D16" s="75">
        <v>81</v>
      </c>
      <c r="E16" s="76">
        <v>59</v>
      </c>
      <c r="F16" s="77">
        <f>(META!C$24+AVERAGE(B16:E16)/10*META!C$23)</f>
        <v>6636.3459999999995</v>
      </c>
      <c r="G16" s="74">
        <v>0</v>
      </c>
      <c r="H16" s="75">
        <v>20</v>
      </c>
      <c r="I16" s="75">
        <v>40</v>
      </c>
      <c r="J16" s="76"/>
      <c r="K16" s="118">
        <v>1.516</v>
      </c>
      <c r="L16" s="119">
        <v>1.4350000000000001</v>
      </c>
      <c r="M16" s="119">
        <v>1.2969999999999999</v>
      </c>
      <c r="N16" s="78"/>
      <c r="O16" s="18">
        <f t="shared" si="0"/>
        <v>-5.4750000000000024E-3</v>
      </c>
      <c r="P16" s="6">
        <f t="shared" si="1"/>
        <v>0.97791778810863705</v>
      </c>
      <c r="Q16" s="127">
        <v>27.8</v>
      </c>
      <c r="R16" s="127">
        <v>25.6</v>
      </c>
      <c r="S16" s="127">
        <v>50</v>
      </c>
      <c r="T16" s="6">
        <f>O16*F16*101.325/8.3145/META!C$23/(273.15+Fluxes!Q16)*10</f>
        <v>-4.683261229711317E-2</v>
      </c>
      <c r="U16" s="18">
        <f t="shared" si="2"/>
        <v>-3.3719480853921485E-2</v>
      </c>
      <c r="V16" s="95">
        <v>2.321659001609532</v>
      </c>
      <c r="X16" s="105">
        <v>-0.13488977103987057</v>
      </c>
    </row>
    <row r="17" spans="1:24" x14ac:dyDescent="0.25">
      <c r="A17" s="2" t="s">
        <v>27</v>
      </c>
      <c r="B17" s="74">
        <v>75</v>
      </c>
      <c r="C17" s="75">
        <v>83</v>
      </c>
      <c r="D17" s="75">
        <v>86</v>
      </c>
      <c r="E17" s="76">
        <v>78</v>
      </c>
      <c r="F17" s="77">
        <f>(META!C$24+AVERAGE(B17:E17)/10*META!C$23)</f>
        <v>6816.9880000000003</v>
      </c>
      <c r="G17" s="74">
        <v>0</v>
      </c>
      <c r="H17" s="75">
        <v>20</v>
      </c>
      <c r="I17" s="75">
        <v>40</v>
      </c>
      <c r="J17" s="76"/>
      <c r="K17" s="118">
        <v>1.524</v>
      </c>
      <c r="L17" s="119">
        <v>1.4510000000000001</v>
      </c>
      <c r="M17" s="119">
        <v>1.2230000000000001</v>
      </c>
      <c r="N17" s="78"/>
      <c r="O17" s="18">
        <f t="shared" si="0"/>
        <v>-7.5249999999999987E-3</v>
      </c>
      <c r="P17" s="6">
        <f t="shared" si="1"/>
        <v>0.91878726827751267</v>
      </c>
      <c r="Q17" s="127">
        <v>27.8</v>
      </c>
      <c r="R17" s="127">
        <v>25.6</v>
      </c>
      <c r="S17" s="127">
        <v>47.5</v>
      </c>
      <c r="T17" s="6">
        <f>O17*F17*101.325/8.3145/META!C$23/(273.15+Fluxes!Q17)*10</f>
        <v>-6.6120217365710512E-2</v>
      </c>
      <c r="U17" s="18">
        <f t="shared" si="2"/>
        <v>-4.7606556503311567E-2</v>
      </c>
      <c r="V17" s="95">
        <v>2.1886078846628001</v>
      </c>
      <c r="X17" s="105">
        <v>-5.5597115750638679E-2</v>
      </c>
    </row>
    <row r="18" spans="1:24" x14ac:dyDescent="0.25">
      <c r="A18" s="2" t="s">
        <v>28</v>
      </c>
      <c r="B18" s="74">
        <v>77</v>
      </c>
      <c r="C18" s="75">
        <v>72</v>
      </c>
      <c r="D18" s="75">
        <v>78</v>
      </c>
      <c r="E18" s="76">
        <v>68</v>
      </c>
      <c r="F18" s="77">
        <f>(META!C$24+AVERAGE(B18:E18)/10*META!C$23)</f>
        <v>6604.93</v>
      </c>
      <c r="G18" s="74">
        <v>0</v>
      </c>
      <c r="H18" s="75">
        <v>20</v>
      </c>
      <c r="I18" s="75">
        <v>40</v>
      </c>
      <c r="J18" s="76"/>
      <c r="K18" s="118">
        <v>1.5489999999999999</v>
      </c>
      <c r="L18" s="119">
        <v>1.4</v>
      </c>
      <c r="M18" s="119">
        <v>1.2050000000000001</v>
      </c>
      <c r="N18" s="78"/>
      <c r="O18" s="18">
        <f t="shared" si="0"/>
        <v>-8.5999999999999965E-3</v>
      </c>
      <c r="P18" s="6">
        <f t="shared" si="1"/>
        <v>0.99407488715404169</v>
      </c>
      <c r="Q18" s="127">
        <v>27.8</v>
      </c>
      <c r="R18" s="127">
        <v>25.7</v>
      </c>
      <c r="S18" s="127">
        <v>47.5</v>
      </c>
      <c r="T18" s="6">
        <f>O18*F18*101.325/8.3145/META!C$23/(273.15+Fluxes!Q18)*10</f>
        <v>-7.3215310638708092E-2</v>
      </c>
      <c r="U18" s="18">
        <f t="shared" si="2"/>
        <v>-5.2715023659869832E-2</v>
      </c>
      <c r="V18" s="95">
        <v>2.5121436059243658</v>
      </c>
      <c r="X18" s="105">
        <v>-4.314912444009434E-2</v>
      </c>
    </row>
    <row r="19" spans="1:24" x14ac:dyDescent="0.25">
      <c r="A19" s="29" t="s">
        <v>29</v>
      </c>
      <c r="B19" s="79">
        <v>85</v>
      </c>
      <c r="C19" s="80">
        <v>61</v>
      </c>
      <c r="D19" s="80">
        <v>76</v>
      </c>
      <c r="E19" s="81">
        <v>78</v>
      </c>
      <c r="F19" s="82">
        <f>(META!C$24+AVERAGE(B19:E19)/10*META!C$23)</f>
        <v>6644.2000000000007</v>
      </c>
      <c r="G19" s="79">
        <v>0</v>
      </c>
      <c r="H19" s="80">
        <v>20</v>
      </c>
      <c r="I19" s="80">
        <v>40</v>
      </c>
      <c r="J19" s="81"/>
      <c r="K19" s="120">
        <v>1.5429999999999999</v>
      </c>
      <c r="L19" s="121">
        <v>1.415</v>
      </c>
      <c r="M19" s="121">
        <v>1.367</v>
      </c>
      <c r="N19" s="83"/>
      <c r="O19" s="27">
        <f t="shared" si="0"/>
        <v>-4.3999999999999985E-3</v>
      </c>
      <c r="P19" s="28">
        <f t="shared" si="1"/>
        <v>0.93556701030927858</v>
      </c>
      <c r="Q19" s="128">
        <v>27.8</v>
      </c>
      <c r="R19" s="128">
        <v>25.9</v>
      </c>
      <c r="S19" s="128">
        <v>44.7</v>
      </c>
      <c r="T19" s="28">
        <f>O19*F19*101.325/8.3145/META!C$23/(273.15+Fluxes!Q19)*10</f>
        <v>-3.7681710806665221E-2</v>
      </c>
      <c r="U19" s="27">
        <f t="shared" si="2"/>
        <v>-2.7130831780798958E-2</v>
      </c>
      <c r="V19" s="96">
        <v>2.6398165925986077</v>
      </c>
      <c r="X19" s="106">
        <v>-7.7674917593869214E-2</v>
      </c>
    </row>
    <row r="20" spans="1:24" x14ac:dyDescent="0.25">
      <c r="A20" s="2" t="s">
        <v>30</v>
      </c>
      <c r="B20" s="74">
        <v>81</v>
      </c>
      <c r="C20" s="75">
        <v>78</v>
      </c>
      <c r="D20" s="75">
        <v>84</v>
      </c>
      <c r="E20" s="76">
        <v>81</v>
      </c>
      <c r="F20" s="77">
        <f>(META!C$24+AVERAGE(B20:E20)/10*META!C$23)</f>
        <v>6832.6959999999999</v>
      </c>
      <c r="G20" s="74">
        <v>0</v>
      </c>
      <c r="H20" s="75">
        <v>20</v>
      </c>
      <c r="I20" s="75">
        <v>40</v>
      </c>
      <c r="J20" s="76"/>
      <c r="K20" s="118">
        <v>1.5569999999999999</v>
      </c>
      <c r="L20" s="119">
        <v>1.5069999999999999</v>
      </c>
      <c r="M20" s="132">
        <v>1.468</v>
      </c>
      <c r="N20" s="78"/>
      <c r="O20" s="18">
        <f t="shared" si="0"/>
        <v>-2.2249999999999991E-3</v>
      </c>
      <c r="P20" s="6">
        <f t="shared" si="1"/>
        <v>0.99493384692681275</v>
      </c>
      <c r="Q20" s="127">
        <v>25.6</v>
      </c>
      <c r="R20" s="127">
        <v>24.7</v>
      </c>
      <c r="S20" s="127">
        <v>41.5</v>
      </c>
      <c r="T20" s="6">
        <f>O20*F20*101.325/8.3145/META!C$23/(273.15+Fluxes!Q20)*10</f>
        <v>-1.9739847190802278E-2</v>
      </c>
      <c r="U20" s="18">
        <f t="shared" si="2"/>
        <v>-1.4212689977377641E-2</v>
      </c>
      <c r="V20" s="95">
        <v>2.4945602166509127</v>
      </c>
      <c r="X20" s="105">
        <v>-1.5084319506773761E-2</v>
      </c>
    </row>
    <row r="21" spans="1:24" x14ac:dyDescent="0.25">
      <c r="A21" s="2" t="s">
        <v>31</v>
      </c>
      <c r="B21" s="74">
        <v>75</v>
      </c>
      <c r="C21" s="75">
        <v>67</v>
      </c>
      <c r="D21" s="75">
        <v>71</v>
      </c>
      <c r="E21" s="76">
        <v>73</v>
      </c>
      <c r="F21" s="77">
        <f>(META!C$24+AVERAGE(B21:E21)/10*META!C$23)</f>
        <v>6534.2440000000006</v>
      </c>
      <c r="G21" s="74">
        <v>0</v>
      </c>
      <c r="H21" s="75">
        <v>20</v>
      </c>
      <c r="I21" s="75">
        <v>40</v>
      </c>
      <c r="J21" s="76"/>
      <c r="K21" s="118">
        <v>1.6120000000000001</v>
      </c>
      <c r="L21" s="119">
        <v>1.589</v>
      </c>
      <c r="M21" s="119">
        <v>1.51</v>
      </c>
      <c r="N21" s="78"/>
      <c r="O21" s="18">
        <f t="shared" si="0"/>
        <v>-2.5500000000000024E-3</v>
      </c>
      <c r="P21" s="6">
        <f t="shared" si="1"/>
        <v>0.9086991964597656</v>
      </c>
      <c r="Q21" s="127">
        <v>25.6</v>
      </c>
      <c r="R21" s="127">
        <v>25</v>
      </c>
      <c r="S21" s="127">
        <v>54</v>
      </c>
      <c r="T21" s="6">
        <f>O21*F21*101.325/8.3145/META!C$23/(273.15+Fluxes!Q21)*10</f>
        <v>-2.1635015004583636E-2</v>
      </c>
      <c r="U21" s="18">
        <f t="shared" si="2"/>
        <v>-1.5577210803300217E-2</v>
      </c>
      <c r="V21" s="95">
        <v>0.93365850954264518</v>
      </c>
      <c r="X21" s="105">
        <v>-1.1040463630321878E-2</v>
      </c>
    </row>
    <row r="22" spans="1:24" x14ac:dyDescent="0.25">
      <c r="A22" s="2" t="s">
        <v>32</v>
      </c>
      <c r="B22" s="74">
        <v>77</v>
      </c>
      <c r="C22" s="75">
        <v>72</v>
      </c>
      <c r="D22" s="75">
        <v>77</v>
      </c>
      <c r="E22" s="76">
        <v>70</v>
      </c>
      <c r="F22" s="77">
        <f>(META!C$24+AVERAGE(B22:E22)/10*META!C$23)</f>
        <v>6612.7839999999997</v>
      </c>
      <c r="G22" s="74">
        <v>0</v>
      </c>
      <c r="H22" s="75">
        <v>20</v>
      </c>
      <c r="I22" s="75">
        <v>40</v>
      </c>
      <c r="J22" s="76"/>
      <c r="K22" s="118">
        <v>1.585</v>
      </c>
      <c r="L22" s="119">
        <v>1.486</v>
      </c>
      <c r="M22" s="119">
        <v>1.5529999999999999</v>
      </c>
      <c r="N22" s="78"/>
      <c r="O22" s="18">
        <f t="shared" si="0"/>
        <v>-8.0000000000000069E-4</v>
      </c>
      <c r="P22" s="6">
        <f t="shared" si="1"/>
        <v>0.10030037873840952</v>
      </c>
      <c r="Q22" s="127">
        <v>25.6</v>
      </c>
      <c r="R22" s="127">
        <v>25</v>
      </c>
      <c r="S22" s="127">
        <v>52.6</v>
      </c>
      <c r="T22" s="6">
        <f>O22*F22*101.325/8.3145/META!C$23/(273.15+Fluxes!Q22)*10</f>
        <v>-6.8690392296973145E-3</v>
      </c>
      <c r="U22" s="18">
        <f t="shared" si="2"/>
        <v>-4.9457082453820663E-3</v>
      </c>
      <c r="V22" s="95">
        <v>2.6085823586981074</v>
      </c>
      <c r="X22" s="105">
        <v>4.5460732595442891E-3</v>
      </c>
    </row>
    <row r="23" spans="1:24" x14ac:dyDescent="0.25">
      <c r="A23" s="29" t="s">
        <v>33</v>
      </c>
      <c r="B23" s="79">
        <v>69</v>
      </c>
      <c r="C23" s="80">
        <v>83</v>
      </c>
      <c r="D23" s="80">
        <v>78</v>
      </c>
      <c r="E23" s="81">
        <v>73</v>
      </c>
      <c r="F23" s="82">
        <f>(META!C$24+AVERAGE(B23:E23)/10*META!C$23)</f>
        <v>6667.7620000000006</v>
      </c>
      <c r="G23" s="79">
        <v>0</v>
      </c>
      <c r="H23" s="80">
        <v>20</v>
      </c>
      <c r="I23" s="80">
        <v>40</v>
      </c>
      <c r="J23" s="81"/>
      <c r="K23" s="120">
        <v>1.5629999999999999</v>
      </c>
      <c r="L23" s="121">
        <v>1.456</v>
      </c>
      <c r="M23" s="121">
        <v>1.3640000000000001</v>
      </c>
      <c r="N23" s="83"/>
      <c r="O23" s="27">
        <f t="shared" si="0"/>
        <v>-4.9749999999999959E-3</v>
      </c>
      <c r="P23" s="28">
        <f t="shared" si="1"/>
        <v>0.99810968847666071</v>
      </c>
      <c r="Q23" s="128">
        <v>25.6</v>
      </c>
      <c r="R23" s="128">
        <v>25</v>
      </c>
      <c r="S23" s="128">
        <v>45.7</v>
      </c>
      <c r="T23" s="28">
        <f>O23*F23*101.325/8.3145/META!C$23/(273.15+Fluxes!Q23)*10</f>
        <v>-4.3071981065882697E-2</v>
      </c>
      <c r="U23" s="27">
        <f t="shared" si="2"/>
        <v>-3.1011826367435543E-2</v>
      </c>
      <c r="V23" s="96">
        <v>3.2948803811193392</v>
      </c>
      <c r="X23" s="106">
        <v>-5.2878074452473792E-2</v>
      </c>
    </row>
    <row r="24" spans="1:24" x14ac:dyDescent="0.25">
      <c r="A24" s="2" t="s">
        <v>34</v>
      </c>
      <c r="B24" s="74">
        <v>83</v>
      </c>
      <c r="C24" s="75">
        <v>82</v>
      </c>
      <c r="D24" s="75">
        <v>81</v>
      </c>
      <c r="E24" s="76">
        <v>85</v>
      </c>
      <c r="F24" s="77">
        <f>(META!C$24+AVERAGE(B24:E24)/10*META!C$23)</f>
        <v>6887.6740000000009</v>
      </c>
      <c r="G24" s="74">
        <v>0</v>
      </c>
      <c r="H24" s="75">
        <v>20</v>
      </c>
      <c r="I24" s="75">
        <v>40</v>
      </c>
      <c r="J24" s="76"/>
      <c r="K24" s="118">
        <v>1.6859999999999999</v>
      </c>
      <c r="L24" s="119">
        <v>1.575</v>
      </c>
      <c r="M24" s="119">
        <v>1.464</v>
      </c>
      <c r="N24" s="78"/>
      <c r="O24" s="18">
        <f t="shared" si="0"/>
        <v>-5.5499999999999994E-3</v>
      </c>
      <c r="P24" s="6">
        <f t="shared" si="1"/>
        <v>1</v>
      </c>
      <c r="Q24" s="127">
        <v>22.5</v>
      </c>
      <c r="R24" s="127">
        <v>23.1</v>
      </c>
      <c r="S24" s="127">
        <v>42.6</v>
      </c>
      <c r="T24" s="6">
        <f>O24*F24*101.325/8.3145/META!C$23/(273.15+Fluxes!Q24)*10</f>
        <v>-5.0155350491829918E-2</v>
      </c>
      <c r="U24" s="18">
        <f t="shared" si="2"/>
        <v>-3.6111852354117541E-2</v>
      </c>
      <c r="V24" s="95">
        <v>2.3511927286546142</v>
      </c>
      <c r="X24" s="105">
        <v>-9.3266000885718292E-2</v>
      </c>
    </row>
    <row r="25" spans="1:24" x14ac:dyDescent="0.25">
      <c r="A25" s="2" t="s">
        <v>35</v>
      </c>
      <c r="B25" s="74">
        <v>90</v>
      </c>
      <c r="C25" s="75">
        <v>80</v>
      </c>
      <c r="D25" s="75">
        <v>83</v>
      </c>
      <c r="E25" s="76">
        <v>85</v>
      </c>
      <c r="F25" s="77">
        <f>(META!C$24+AVERAGE(B25:E25)/10*META!C$23)</f>
        <v>6942.652</v>
      </c>
      <c r="G25" s="74">
        <v>0</v>
      </c>
      <c r="H25" s="75">
        <v>20</v>
      </c>
      <c r="I25" s="75">
        <v>40</v>
      </c>
      <c r="J25" s="76"/>
      <c r="K25" s="118">
        <v>1.704</v>
      </c>
      <c r="L25" s="119">
        <v>1.7190000000000001</v>
      </c>
      <c r="M25" s="119">
        <v>1.738</v>
      </c>
      <c r="N25" s="78"/>
      <c r="O25" s="18">
        <f t="shared" si="0"/>
        <v>8.5000000000000071E-4</v>
      </c>
      <c r="P25" s="6">
        <f t="shared" si="1"/>
        <v>0.99540757749713005</v>
      </c>
      <c r="Q25" s="127">
        <v>22.5</v>
      </c>
      <c r="R25" s="127">
        <v>23.3</v>
      </c>
      <c r="S25" s="127">
        <v>54</v>
      </c>
      <c r="T25" s="6">
        <f>O25*F25*101.325/8.3145/META!C$23/(273.15+Fluxes!Q25)*10</f>
        <v>7.7427640635078544E-3</v>
      </c>
      <c r="U25" s="18">
        <f t="shared" si="2"/>
        <v>5.5747901257256561E-3</v>
      </c>
      <c r="V25" s="95">
        <v>1.7596179390120374</v>
      </c>
      <c r="X25" s="105">
        <v>-1.7266098266834496E-2</v>
      </c>
    </row>
    <row r="26" spans="1:24" x14ac:dyDescent="0.25">
      <c r="A26" s="2" t="s">
        <v>36</v>
      </c>
      <c r="B26" s="74">
        <v>87</v>
      </c>
      <c r="C26" s="75">
        <v>88</v>
      </c>
      <c r="D26" s="75">
        <v>77</v>
      </c>
      <c r="E26" s="76">
        <v>100</v>
      </c>
      <c r="F26" s="77">
        <f>(META!C$24+AVERAGE(B26:E26)/10*META!C$23)</f>
        <v>7052.6080000000002</v>
      </c>
      <c r="G26" s="74">
        <v>0</v>
      </c>
      <c r="H26" s="75">
        <v>20</v>
      </c>
      <c r="I26" s="75">
        <v>40</v>
      </c>
      <c r="J26" s="76"/>
      <c r="K26" s="118">
        <v>1.7130000000000001</v>
      </c>
      <c r="L26" s="119">
        <v>1.546</v>
      </c>
      <c r="M26" s="119">
        <v>1.407</v>
      </c>
      <c r="N26" s="78"/>
      <c r="O26" s="18">
        <f t="shared" si="0"/>
        <v>-7.6500000000000014E-3</v>
      </c>
      <c r="P26" s="6">
        <f t="shared" si="1"/>
        <v>0.99721681836899889</v>
      </c>
      <c r="Q26" s="127">
        <v>22.5</v>
      </c>
      <c r="R26" s="127">
        <v>23.5</v>
      </c>
      <c r="S26" s="127">
        <v>42.4</v>
      </c>
      <c r="T26" s="6">
        <f>O26*F26*101.325/8.3145/META!C$23/(273.15+Fluxes!Q26)*10</f>
        <v>-7.078852835885649E-2</v>
      </c>
      <c r="U26" s="18">
        <f t="shared" si="2"/>
        <v>-5.0967740418376671E-2</v>
      </c>
      <c r="V26" s="95">
        <v>2.3308493279959084</v>
      </c>
      <c r="X26" s="105">
        <v>-8.283036267269453E-2</v>
      </c>
    </row>
    <row r="27" spans="1:24" x14ac:dyDescent="0.25">
      <c r="A27" s="29" t="s">
        <v>37</v>
      </c>
      <c r="B27" s="79">
        <v>83</v>
      </c>
      <c r="C27" s="80">
        <v>79</v>
      </c>
      <c r="D27" s="80">
        <v>82</v>
      </c>
      <c r="E27" s="81">
        <v>80</v>
      </c>
      <c r="F27" s="82">
        <f>(META!C$24+AVERAGE(B27:E27)/10*META!C$23)</f>
        <v>6832.6959999999999</v>
      </c>
      <c r="G27" s="79">
        <v>0</v>
      </c>
      <c r="H27" s="80">
        <v>20</v>
      </c>
      <c r="I27" s="80">
        <v>40</v>
      </c>
      <c r="J27" s="81"/>
      <c r="K27" s="120">
        <v>1.74</v>
      </c>
      <c r="L27" s="121">
        <v>1.68</v>
      </c>
      <c r="M27" s="121">
        <v>1.5640000000000001</v>
      </c>
      <c r="N27" s="83"/>
      <c r="O27" s="27">
        <f t="shared" si="0"/>
        <v>-4.3999999999999985E-3</v>
      </c>
      <c r="P27" s="28">
        <f t="shared" si="1"/>
        <v>0.96735509660226537</v>
      </c>
      <c r="Q27" s="128">
        <v>22.5</v>
      </c>
      <c r="R27" s="128">
        <v>23.7</v>
      </c>
      <c r="S27" s="128">
        <v>49.6</v>
      </c>
      <c r="T27" s="28">
        <f>O27*F27*101.325/8.3145/META!C$23/(273.15+Fluxes!Q27)*10</f>
        <v>-3.9445410333444834E-2</v>
      </c>
      <c r="U27" s="27">
        <f t="shared" si="2"/>
        <v>-2.8400695440080281E-2</v>
      </c>
      <c r="V27" s="96">
        <v>2.213085752930243</v>
      </c>
      <c r="X27" s="106">
        <v>-5.1664429650274575E-2</v>
      </c>
    </row>
    <row r="28" spans="1:24" x14ac:dyDescent="0.25">
      <c r="A28" s="2" t="s">
        <v>38</v>
      </c>
      <c r="B28" s="74">
        <v>72</v>
      </c>
      <c r="C28" s="75">
        <v>60</v>
      </c>
      <c r="D28" s="75">
        <v>62</v>
      </c>
      <c r="E28" s="76">
        <v>66</v>
      </c>
      <c r="F28" s="77">
        <f>(META!C$24+AVERAGE(B28:E28)/10*META!C$23)</f>
        <v>6330.04</v>
      </c>
      <c r="G28" s="74">
        <v>0</v>
      </c>
      <c r="H28" s="75">
        <v>20</v>
      </c>
      <c r="I28" s="75">
        <v>40</v>
      </c>
      <c r="J28" s="76"/>
      <c r="K28" s="118">
        <v>1.5860000000000001</v>
      </c>
      <c r="L28" s="119">
        <v>1.429</v>
      </c>
      <c r="M28" s="119">
        <v>1.3009999999999999</v>
      </c>
      <c r="N28" s="78"/>
      <c r="O28" s="18">
        <f t="shared" si="0"/>
        <v>-7.1250000000000037E-3</v>
      </c>
      <c r="P28" s="6">
        <f t="shared" si="1"/>
        <v>0.99656055227469831</v>
      </c>
      <c r="Q28" s="127">
        <v>27.2</v>
      </c>
      <c r="R28" s="127">
        <v>25.1</v>
      </c>
      <c r="S28" s="127">
        <v>36.6</v>
      </c>
      <c r="T28" s="6">
        <f>O28*F28*101.325/8.3145/META!C$23/(273.15+Fluxes!Q28)*10</f>
        <v>-5.824964370559494E-2</v>
      </c>
      <c r="U28" s="18">
        <f t="shared" si="2"/>
        <v>-4.1939743468028354E-2</v>
      </c>
      <c r="V28" s="95">
        <v>5.1258975891045351</v>
      </c>
      <c r="X28" s="105">
        <v>-8.0456197847804597E-2</v>
      </c>
    </row>
    <row r="29" spans="1:24" x14ac:dyDescent="0.25">
      <c r="A29" s="2" t="s">
        <v>39</v>
      </c>
      <c r="B29" s="74">
        <v>91</v>
      </c>
      <c r="C29" s="75">
        <v>67</v>
      </c>
      <c r="D29" s="75">
        <v>82</v>
      </c>
      <c r="E29" s="76">
        <v>75</v>
      </c>
      <c r="F29" s="77">
        <f>(META!C$24+AVERAGE(B29:E29)/10*META!C$23)</f>
        <v>6762.01</v>
      </c>
      <c r="G29" s="74">
        <v>0</v>
      </c>
      <c r="H29" s="75">
        <v>20</v>
      </c>
      <c r="I29" s="75">
        <v>40</v>
      </c>
      <c r="J29" s="76"/>
      <c r="K29" s="118">
        <v>1.528</v>
      </c>
      <c r="L29" s="119">
        <v>1.4490000000000001</v>
      </c>
      <c r="M29" s="119">
        <v>1.3680000000000001</v>
      </c>
      <c r="N29" s="78"/>
      <c r="O29" s="18">
        <f t="shared" si="0"/>
        <v>-3.9999999999999983E-3</v>
      </c>
      <c r="P29" s="6">
        <f t="shared" si="1"/>
        <v>0.9999479193791988</v>
      </c>
      <c r="Q29" s="127">
        <v>27.2</v>
      </c>
      <c r="R29" s="127">
        <v>25.3</v>
      </c>
      <c r="S29" s="127">
        <v>41.6</v>
      </c>
      <c r="T29" s="6">
        <f>O29*F29*101.325/8.3145/META!C$23/(273.15+Fluxes!Q29)*10</f>
        <v>-3.4933150123043009E-2</v>
      </c>
      <c r="U29" s="18">
        <f t="shared" si="2"/>
        <v>-2.5151868088590969E-2</v>
      </c>
      <c r="V29" s="95">
        <v>2.9916750389964291</v>
      </c>
      <c r="X29" s="105">
        <v>-4.5575293405214212E-2</v>
      </c>
    </row>
    <row r="30" spans="1:24" x14ac:dyDescent="0.25">
      <c r="A30" s="2" t="s">
        <v>40</v>
      </c>
      <c r="B30" s="74">
        <v>83</v>
      </c>
      <c r="C30" s="75">
        <v>90</v>
      </c>
      <c r="D30" s="75">
        <v>88</v>
      </c>
      <c r="E30" s="76">
        <v>78</v>
      </c>
      <c r="F30" s="77">
        <f>(META!C$24+AVERAGE(B30:E30)/10*META!C$23)</f>
        <v>6950.5060000000003</v>
      </c>
      <c r="G30" s="74">
        <v>0</v>
      </c>
      <c r="H30" s="75">
        <v>20</v>
      </c>
      <c r="I30" s="75">
        <v>40</v>
      </c>
      <c r="J30" s="76"/>
      <c r="K30" s="118">
        <v>1.56</v>
      </c>
      <c r="L30" s="119">
        <v>1.369</v>
      </c>
      <c r="M30" s="119">
        <v>1.2569999999999999</v>
      </c>
      <c r="N30" s="78"/>
      <c r="O30" s="18">
        <f t="shared" si="0"/>
        <v>-7.5750000000000036E-3</v>
      </c>
      <c r="P30" s="6">
        <f t="shared" si="1"/>
        <v>0.97784270843688303</v>
      </c>
      <c r="Q30" s="127">
        <v>27.2</v>
      </c>
      <c r="R30" s="127">
        <v>25.5</v>
      </c>
      <c r="S30" s="127">
        <v>37.6</v>
      </c>
      <c r="T30" s="6">
        <f>O30*F30*101.325/8.3145/META!C$23/(273.15+Fluxes!Q30)*10</f>
        <v>-6.7998762634298798E-2</v>
      </c>
      <c r="U30" s="18">
        <f t="shared" si="2"/>
        <v>-4.8959109096695125E-2</v>
      </c>
      <c r="V30" s="95">
        <v>3.37248629424671</v>
      </c>
      <c r="X30" s="105">
        <v>-8.5430837290603079E-2</v>
      </c>
    </row>
    <row r="31" spans="1:24" x14ac:dyDescent="0.25">
      <c r="A31" s="29" t="s">
        <v>41</v>
      </c>
      <c r="B31" s="79">
        <v>79</v>
      </c>
      <c r="C31" s="80">
        <v>75</v>
      </c>
      <c r="D31" s="80">
        <v>81</v>
      </c>
      <c r="E31" s="81">
        <v>66</v>
      </c>
      <c r="F31" s="82">
        <f>(META!C$24+AVERAGE(B31:E31)/10*META!C$23)</f>
        <v>6652.0540000000001</v>
      </c>
      <c r="G31" s="79">
        <v>0</v>
      </c>
      <c r="H31" s="80">
        <v>20</v>
      </c>
      <c r="I31" s="80">
        <v>40</v>
      </c>
      <c r="J31" s="81"/>
      <c r="K31" s="120">
        <v>1.5640000000000001</v>
      </c>
      <c r="L31" s="121">
        <v>1.35</v>
      </c>
      <c r="M31" s="121">
        <v>1.153</v>
      </c>
      <c r="N31" s="83"/>
      <c r="O31" s="27">
        <f t="shared" si="0"/>
        <v>-1.0275000000000001E-2</v>
      </c>
      <c r="P31" s="28">
        <f t="shared" si="1"/>
        <v>0.99943003873369984</v>
      </c>
      <c r="Q31" s="128">
        <v>27.2</v>
      </c>
      <c r="R31" s="128">
        <v>25.8</v>
      </c>
      <c r="S31" s="128">
        <v>37.9</v>
      </c>
      <c r="T31" s="28">
        <f>O31*F31*101.325/8.3145/META!C$23/(273.15+Fluxes!Q31)*10</f>
        <v>-8.8275370058727029E-2</v>
      </c>
      <c r="U31" s="27">
        <f t="shared" si="2"/>
        <v>-6.3558266442283476E-2</v>
      </c>
      <c r="V31" s="96">
        <v>4.9088586678507937</v>
      </c>
      <c r="X31" s="106">
        <v>-3.7141889757958146E-3</v>
      </c>
    </row>
    <row r="32" spans="1:24" x14ac:dyDescent="0.25">
      <c r="A32" s="2" t="s">
        <v>42</v>
      </c>
      <c r="B32" s="74">
        <v>85</v>
      </c>
      <c r="C32" s="75">
        <v>71</v>
      </c>
      <c r="D32" s="75">
        <v>67</v>
      </c>
      <c r="E32" s="76">
        <v>78</v>
      </c>
      <c r="F32" s="77">
        <f>(META!C$24+AVERAGE(B32:E32)/10*META!C$23)</f>
        <v>6652.0540000000001</v>
      </c>
      <c r="G32" s="74">
        <v>0</v>
      </c>
      <c r="H32" s="75">
        <v>20</v>
      </c>
      <c r="I32" s="75">
        <v>40</v>
      </c>
      <c r="J32" s="76"/>
      <c r="K32" s="118">
        <v>1.6120000000000001</v>
      </c>
      <c r="L32" s="119">
        <v>1.5269999999999999</v>
      </c>
      <c r="M32" s="119">
        <v>1.383</v>
      </c>
      <c r="N32" s="78"/>
      <c r="O32" s="18">
        <f t="shared" si="0"/>
        <v>-5.7250000000000027E-3</v>
      </c>
      <c r="P32" s="6">
        <f t="shared" si="1"/>
        <v>0.9783525285440664</v>
      </c>
      <c r="Q32" s="127">
        <v>28</v>
      </c>
      <c r="R32" s="127">
        <v>26.1</v>
      </c>
      <c r="S32" s="127">
        <v>44.4</v>
      </c>
      <c r="T32" s="6">
        <f>O32*F32*101.325/8.3145/META!C$23/(273.15+Fluxes!Q32)*10</f>
        <v>-4.9054400903145855E-2</v>
      </c>
      <c r="U32" s="18">
        <f t="shared" si="2"/>
        <v>-3.531916865026502E-2</v>
      </c>
      <c r="V32" s="95">
        <v>4.3293076722479906</v>
      </c>
      <c r="X32" s="105">
        <v>-4.6668624630766847E-2</v>
      </c>
    </row>
    <row r="33" spans="1:24" x14ac:dyDescent="0.25">
      <c r="A33" s="2" t="s">
        <v>43</v>
      </c>
      <c r="B33" s="74">
        <v>59</v>
      </c>
      <c r="C33" s="75">
        <v>74</v>
      </c>
      <c r="D33" s="75">
        <v>82</v>
      </c>
      <c r="E33" s="76">
        <v>71</v>
      </c>
      <c r="F33" s="77">
        <f>(META!C$24+AVERAGE(B33:E33)/10*META!C$23)</f>
        <v>6534.2440000000006</v>
      </c>
      <c r="G33" s="74">
        <v>0</v>
      </c>
      <c r="H33" s="75">
        <v>20</v>
      </c>
      <c r="I33" s="75">
        <v>40</v>
      </c>
      <c r="J33" s="76"/>
      <c r="K33" s="118">
        <v>1.5489999999999999</v>
      </c>
      <c r="L33" s="119">
        <v>1.702</v>
      </c>
      <c r="M33" s="119">
        <v>1.837</v>
      </c>
      <c r="N33" s="78"/>
      <c r="O33" s="18">
        <f t="shared" si="0"/>
        <v>7.2000000000000007E-3</v>
      </c>
      <c r="P33" s="6">
        <f t="shared" si="1"/>
        <v>0.9986996098829648</v>
      </c>
      <c r="Q33" s="127">
        <v>28</v>
      </c>
      <c r="R33" s="127">
        <v>26.1</v>
      </c>
      <c r="S33" s="127">
        <v>50.5</v>
      </c>
      <c r="T33" s="6">
        <f>O33*F33*101.325/8.3145/META!C$23/(273.15+Fluxes!Q33)*10</f>
        <v>6.0600270563961507E-2</v>
      </c>
      <c r="U33" s="18">
        <f t="shared" si="2"/>
        <v>4.3632194806052287E-2</v>
      </c>
      <c r="V33" s="95">
        <v>2.3628512321035142</v>
      </c>
      <c r="X33" s="105">
        <v>-5.7254827373186691E-2</v>
      </c>
    </row>
    <row r="34" spans="1:24" x14ac:dyDescent="0.25">
      <c r="A34" s="2" t="s">
        <v>44</v>
      </c>
      <c r="B34" s="74">
        <v>76</v>
      </c>
      <c r="C34" s="75">
        <v>63</v>
      </c>
      <c r="D34" s="75">
        <v>82</v>
      </c>
      <c r="E34" s="76">
        <v>71</v>
      </c>
      <c r="F34" s="77">
        <f>(META!C$24+AVERAGE(B34:E34)/10*META!C$23)</f>
        <v>6581.3680000000004</v>
      </c>
      <c r="G34" s="74">
        <v>0</v>
      </c>
      <c r="H34" s="75">
        <v>20</v>
      </c>
      <c r="I34" s="75">
        <v>40</v>
      </c>
      <c r="J34" s="76"/>
      <c r="K34" s="118">
        <v>1.5669999999999999</v>
      </c>
      <c r="L34" s="119">
        <v>1.5169999999999999</v>
      </c>
      <c r="M34" s="119">
        <v>1.41</v>
      </c>
      <c r="N34" s="78"/>
      <c r="O34" s="18">
        <f t="shared" si="0"/>
        <v>-3.9250000000000005E-3</v>
      </c>
      <c r="P34" s="6">
        <f t="shared" si="1"/>
        <v>0.95791232706357876</v>
      </c>
      <c r="Q34" s="127">
        <v>28</v>
      </c>
      <c r="R34" s="127">
        <v>26</v>
      </c>
      <c r="S34" s="127">
        <v>40.5</v>
      </c>
      <c r="T34" s="6">
        <f>O34*F34*101.325/8.3145/META!C$23/(273.15+Fluxes!Q34)*10</f>
        <v>-3.3273811757737776E-2</v>
      </c>
      <c r="U34" s="18">
        <f t="shared" si="2"/>
        <v>-2.3957144465571199E-2</v>
      </c>
      <c r="V34" s="95">
        <v>3.68519594207921</v>
      </c>
      <c r="X34" s="105">
        <v>-3.5665554575143914E-2</v>
      </c>
    </row>
    <row r="35" spans="1:24" ht="15.75" thickBot="1" x14ac:dyDescent="0.3">
      <c r="A35" s="63" t="s">
        <v>45</v>
      </c>
      <c r="B35" s="84">
        <v>70</v>
      </c>
      <c r="C35" s="85">
        <v>73</v>
      </c>
      <c r="D35" s="85">
        <v>74</v>
      </c>
      <c r="E35" s="86">
        <v>75</v>
      </c>
      <c r="F35" s="87">
        <f>(META!C$24+AVERAGE(B35:E35)/10*META!C$23)</f>
        <v>6581.3680000000004</v>
      </c>
      <c r="G35" s="84">
        <v>0</v>
      </c>
      <c r="H35" s="85">
        <v>20</v>
      </c>
      <c r="I35" s="85">
        <v>40</v>
      </c>
      <c r="J35" s="86"/>
      <c r="K35" s="122">
        <v>1.5840000000000001</v>
      </c>
      <c r="L35" s="123">
        <v>1.518</v>
      </c>
      <c r="M35" s="123">
        <v>1.55</v>
      </c>
      <c r="N35" s="88"/>
      <c r="O35" s="64">
        <f t="shared" si="0"/>
        <v>-8.5000000000000071E-4</v>
      </c>
      <c r="P35" s="65">
        <f t="shared" si="1"/>
        <v>0.26529987760097923</v>
      </c>
      <c r="Q35" s="129">
        <v>28</v>
      </c>
      <c r="R35" s="129">
        <v>26.1</v>
      </c>
      <c r="S35" s="129">
        <v>54.9</v>
      </c>
      <c r="T35" s="65">
        <f>O35*F35*101.325/8.3145/META!C$23/(273.15+Fluxes!Q35)*10</f>
        <v>-7.2057936290642359E-3</v>
      </c>
      <c r="U35" s="64">
        <f t="shared" si="2"/>
        <v>-5.1881714129262497E-3</v>
      </c>
      <c r="V35" s="97">
        <v>1.5209740312154074</v>
      </c>
      <c r="X35" s="107">
        <v>-5.4997095137436806E-3</v>
      </c>
    </row>
    <row r="36" spans="1:24" ht="15.75" thickTop="1" x14ac:dyDescent="0.25">
      <c r="A36" s="2" t="s">
        <v>46</v>
      </c>
      <c r="B36" s="74">
        <v>85</v>
      </c>
      <c r="C36" s="75">
        <v>99</v>
      </c>
      <c r="D36" s="75">
        <v>83</v>
      </c>
      <c r="E36" s="76">
        <v>94</v>
      </c>
      <c r="F36" s="77">
        <f>(META!C$24+AVERAGE(B36:E36)/10*META!C$23)</f>
        <v>7123.2939999999999</v>
      </c>
      <c r="G36" s="74">
        <v>0</v>
      </c>
      <c r="H36" s="75">
        <v>20</v>
      </c>
      <c r="I36" s="75">
        <v>40</v>
      </c>
      <c r="J36" s="76"/>
      <c r="K36" s="118">
        <v>1.6759999999999999</v>
      </c>
      <c r="L36" s="119">
        <v>1.482</v>
      </c>
      <c r="M36" s="119">
        <v>1.335</v>
      </c>
      <c r="N36" s="78"/>
      <c r="O36" s="18">
        <f>SLOPE(K36:N36,G36:J36)</f>
        <v>-8.5249999999999996E-3</v>
      </c>
      <c r="P36" s="6">
        <f>RSQ(K36:N36,G36:J36)</f>
        <v>0.99370748493100736</v>
      </c>
      <c r="Q36" s="127">
        <v>26.3</v>
      </c>
      <c r="R36" s="127">
        <v>26</v>
      </c>
      <c r="S36" s="127">
        <v>43.7</v>
      </c>
      <c r="T36" s="6">
        <f>O36*F36*101.325/8.3145/META!C$23/(273.15+Fluxes!Q36)*10</f>
        <v>-7.866481508475523E-2</v>
      </c>
      <c r="U36" s="18">
        <f t="shared" si="2"/>
        <v>-5.663866686102377E-2</v>
      </c>
      <c r="V36" s="98">
        <v>3.8720733723507164</v>
      </c>
      <c r="X36" s="105">
        <v>-3.2350785692303492E-2</v>
      </c>
    </row>
    <row r="37" spans="1:24" x14ac:dyDescent="0.25">
      <c r="A37" s="2" t="s">
        <v>47</v>
      </c>
      <c r="B37" s="74">
        <v>91</v>
      </c>
      <c r="C37" s="75">
        <v>74</v>
      </c>
      <c r="D37" s="75">
        <v>80</v>
      </c>
      <c r="E37" s="76">
        <v>81</v>
      </c>
      <c r="F37" s="77">
        <f>(META!C$24+AVERAGE(B37:E37)/10*META!C$23)</f>
        <v>6848.4040000000005</v>
      </c>
      <c r="G37" s="74">
        <v>0</v>
      </c>
      <c r="H37" s="75">
        <v>20</v>
      </c>
      <c r="I37" s="75">
        <v>40</v>
      </c>
      <c r="J37" s="76"/>
      <c r="K37" s="118">
        <v>1.589</v>
      </c>
      <c r="L37" s="119">
        <v>1.4910000000000001</v>
      </c>
      <c r="M37" s="133"/>
      <c r="N37" s="78"/>
      <c r="O37" s="18">
        <f t="shared" ref="O37:O43" si="3">SLOPE(K37:N37,G37:J37)</f>
        <v>-4.8999999999999929E-3</v>
      </c>
      <c r="P37" s="6">
        <f t="shared" ref="P37:P43" si="4">RSQ(K37:N37,G37:J37)</f>
        <v>0.99999999999999978</v>
      </c>
      <c r="Q37" s="127">
        <v>26.3</v>
      </c>
      <c r="R37" s="127">
        <v>26</v>
      </c>
      <c r="S37" s="127">
        <v>33.5</v>
      </c>
      <c r="T37" s="6">
        <f>O37*F37*101.325/8.3145/META!C$23/(273.15+Fluxes!Q37)*10</f>
        <v>-4.347010821899374E-2</v>
      </c>
      <c r="U37" s="18">
        <f t="shared" si="2"/>
        <v>-3.1298477917675496E-2</v>
      </c>
      <c r="V37" s="98">
        <v>3.1177348792567678</v>
      </c>
      <c r="X37" s="105">
        <v>-1.6209568284998629E-2</v>
      </c>
    </row>
    <row r="38" spans="1:24" x14ac:dyDescent="0.25">
      <c r="A38" s="2" t="s">
        <v>48</v>
      </c>
      <c r="B38" s="74">
        <v>84</v>
      </c>
      <c r="C38" s="75">
        <v>59</v>
      </c>
      <c r="D38" s="75">
        <v>79</v>
      </c>
      <c r="E38" s="76">
        <v>57</v>
      </c>
      <c r="F38" s="77">
        <f>(META!C$24+AVERAGE(B38:E38)/10*META!C$23)</f>
        <v>6479.2659999999996</v>
      </c>
      <c r="G38" s="74">
        <v>0</v>
      </c>
      <c r="H38" s="75">
        <v>20</v>
      </c>
      <c r="I38" s="75">
        <v>40</v>
      </c>
      <c r="J38" s="76"/>
      <c r="K38" s="118">
        <v>1.591</v>
      </c>
      <c r="L38" s="119">
        <v>1.5449999999999999</v>
      </c>
      <c r="M38" s="119">
        <v>1.452</v>
      </c>
      <c r="N38" s="78"/>
      <c r="O38" s="18">
        <f t="shared" si="3"/>
        <v>-3.4750000000000002E-3</v>
      </c>
      <c r="P38" s="6">
        <f t="shared" si="4"/>
        <v>0.96328857275809376</v>
      </c>
      <c r="Q38" s="127">
        <v>26.3</v>
      </c>
      <c r="R38" s="127">
        <v>26.3</v>
      </c>
      <c r="S38" s="127">
        <v>43.4</v>
      </c>
      <c r="T38" s="6">
        <f>O38*F38*101.325/8.3145/META!C$23/(273.15+Fluxes!Q38)*10</f>
        <v>-2.9166605522586098E-2</v>
      </c>
      <c r="U38" s="18">
        <f t="shared" si="2"/>
        <v>-2.0999955976261989E-2</v>
      </c>
      <c r="V38" s="98">
        <v>4.141476723901274</v>
      </c>
      <c r="X38" s="105">
        <v>-1.3193460631217638E-2</v>
      </c>
    </row>
    <row r="39" spans="1:24" x14ac:dyDescent="0.25">
      <c r="A39" s="29" t="s">
        <v>49</v>
      </c>
      <c r="B39" s="79">
        <v>90</v>
      </c>
      <c r="C39" s="80">
        <v>83</v>
      </c>
      <c r="D39" s="80">
        <v>94</v>
      </c>
      <c r="E39" s="81">
        <v>83</v>
      </c>
      <c r="F39" s="82">
        <f>(META!C$24+AVERAGE(B39:E39)/10*META!C$23)</f>
        <v>7036.9</v>
      </c>
      <c r="G39" s="79">
        <v>0</v>
      </c>
      <c r="H39" s="80">
        <v>20</v>
      </c>
      <c r="I39" s="80">
        <v>40</v>
      </c>
      <c r="J39" s="81"/>
      <c r="K39" s="120">
        <v>1.5409999999999999</v>
      </c>
      <c r="L39" s="121">
        <v>1.5369999999999999</v>
      </c>
      <c r="M39" s="121">
        <v>1.5269999999999999</v>
      </c>
      <c r="N39" s="83"/>
      <c r="O39" s="27">
        <f t="shared" si="3"/>
        <v>-3.5000000000000032E-4</v>
      </c>
      <c r="P39" s="28">
        <f t="shared" si="4"/>
        <v>0.94230769230769229</v>
      </c>
      <c r="Q39" s="128">
        <v>26.3</v>
      </c>
      <c r="R39" s="128">
        <v>26.4</v>
      </c>
      <c r="S39" s="128">
        <v>52.5</v>
      </c>
      <c r="T39" s="28">
        <f>O39*F39*101.325/8.3145/META!C$23/(273.15+Fluxes!Q39)*10</f>
        <v>-3.1904702022151825E-3</v>
      </c>
      <c r="U39" s="27">
        <f t="shared" si="2"/>
        <v>-2.2971385455949314E-3</v>
      </c>
      <c r="V39" s="99">
        <v>4.4318439144009991</v>
      </c>
      <c r="X39" s="106">
        <v>5.5637336102851197E-3</v>
      </c>
    </row>
    <row r="40" spans="1:24" x14ac:dyDescent="0.25">
      <c r="A40" s="2" t="s">
        <v>50</v>
      </c>
      <c r="B40" s="74">
        <v>73</v>
      </c>
      <c r="C40" s="75">
        <v>73</v>
      </c>
      <c r="D40" s="75">
        <v>82</v>
      </c>
      <c r="E40" s="76">
        <v>73</v>
      </c>
      <c r="F40" s="77">
        <f>(META!C$24+AVERAGE(B40:E40)/10*META!C$23)</f>
        <v>6652.0540000000001</v>
      </c>
      <c r="G40" s="74">
        <v>0</v>
      </c>
      <c r="H40" s="75">
        <v>20</v>
      </c>
      <c r="I40" s="75">
        <v>40</v>
      </c>
      <c r="J40" s="76"/>
      <c r="K40" s="118">
        <v>1.5860000000000001</v>
      </c>
      <c r="L40" s="119">
        <v>1.5449999999999999</v>
      </c>
      <c r="M40" s="119">
        <v>1.458</v>
      </c>
      <c r="N40" s="78"/>
      <c r="O40" s="18">
        <f t="shared" si="3"/>
        <v>-3.2000000000000028E-3</v>
      </c>
      <c r="P40" s="6">
        <f t="shared" si="4"/>
        <v>0.9587266911133655</v>
      </c>
      <c r="Q40" s="127">
        <v>29.5</v>
      </c>
      <c r="R40" s="127">
        <v>27.6</v>
      </c>
      <c r="S40" s="127">
        <v>51.7</v>
      </c>
      <c r="T40" s="6">
        <f>O40*F40*101.325/8.3145/META!C$23/(273.15+Fluxes!Q40)*10</f>
        <v>-2.728315891565905E-2</v>
      </c>
      <c r="U40" s="18">
        <f t="shared" si="2"/>
        <v>-1.9643874419274517E-2</v>
      </c>
      <c r="V40" s="98">
        <v>2.3859641302774333</v>
      </c>
      <c r="X40" s="105">
        <v>-1.621946666069855E-2</v>
      </c>
    </row>
    <row r="41" spans="1:24" x14ac:dyDescent="0.25">
      <c r="A41" s="2" t="s">
        <v>51</v>
      </c>
      <c r="B41" s="74">
        <v>72</v>
      </c>
      <c r="C41" s="75">
        <v>77</v>
      </c>
      <c r="D41" s="75">
        <v>88</v>
      </c>
      <c r="E41" s="76">
        <v>70</v>
      </c>
      <c r="F41" s="77">
        <f>(META!C$24+AVERAGE(B41:E41)/10*META!C$23)</f>
        <v>6699.1779999999999</v>
      </c>
      <c r="G41" s="74">
        <v>0</v>
      </c>
      <c r="H41" s="75">
        <v>20</v>
      </c>
      <c r="I41" s="75">
        <v>40</v>
      </c>
      <c r="J41" s="76"/>
      <c r="K41" s="118">
        <v>1.5620000000000001</v>
      </c>
      <c r="L41" s="119">
        <v>1.4950000000000001</v>
      </c>
      <c r="M41" s="119">
        <v>1.236</v>
      </c>
      <c r="N41" s="78"/>
      <c r="O41" s="18">
        <f t="shared" si="3"/>
        <v>-8.150000000000001E-3</v>
      </c>
      <c r="P41" s="6">
        <f t="shared" si="4"/>
        <v>0.89635977193751892</v>
      </c>
      <c r="Q41" s="127">
        <v>29.5</v>
      </c>
      <c r="R41" s="127">
        <v>27.2</v>
      </c>
      <c r="S41" s="127">
        <v>45.3</v>
      </c>
      <c r="T41" s="6">
        <f>O41*F41*101.325/8.3145/META!C$23/(273.15+Fluxes!Q41)*10</f>
        <v>-6.9979048695102172E-2</v>
      </c>
      <c r="U41" s="18">
        <f t="shared" si="2"/>
        <v>-5.0384915060473573E-2</v>
      </c>
      <c r="V41" s="98">
        <v>2.1234635112740627</v>
      </c>
      <c r="X41" s="105">
        <v>-2.4202972025880679E-2</v>
      </c>
    </row>
    <row r="42" spans="1:24" x14ac:dyDescent="0.25">
      <c r="A42" s="2" t="s">
        <v>52</v>
      </c>
      <c r="B42" s="74">
        <v>81</v>
      </c>
      <c r="C42" s="75">
        <v>96</v>
      </c>
      <c r="D42" s="75">
        <v>92</v>
      </c>
      <c r="E42" s="76">
        <v>86</v>
      </c>
      <c r="F42" s="77">
        <f>(META!C$24+AVERAGE(B42:E42)/10*META!C$23)</f>
        <v>7076.17</v>
      </c>
      <c r="G42" s="74">
        <v>0</v>
      </c>
      <c r="H42" s="75">
        <v>20</v>
      </c>
      <c r="I42" s="75">
        <v>40</v>
      </c>
      <c r="J42" s="76"/>
      <c r="K42" s="118">
        <v>1.534</v>
      </c>
      <c r="L42" s="119">
        <v>1.5209999999999999</v>
      </c>
      <c r="M42" s="119">
        <v>1.504</v>
      </c>
      <c r="N42" s="78"/>
      <c r="O42" s="18">
        <f t="shared" si="3"/>
        <v>-7.5000000000000067E-4</v>
      </c>
      <c r="P42" s="6">
        <f t="shared" si="4"/>
        <v>0.99410898379970591</v>
      </c>
      <c r="Q42" s="127">
        <v>29.5</v>
      </c>
      <c r="R42" s="127">
        <v>27</v>
      </c>
      <c r="S42" s="127">
        <v>43</v>
      </c>
      <c r="T42" s="6">
        <f>O42*F42*101.325/8.3145/META!C$23/(273.15+Fluxes!Q42)*10</f>
        <v>-6.8021848481012543E-3</v>
      </c>
      <c r="U42" s="18">
        <f t="shared" si="2"/>
        <v>-4.8975730906329028E-3</v>
      </c>
      <c r="V42" s="98">
        <v>1.5279494774630749</v>
      </c>
      <c r="X42" s="105">
        <v>-9.0309020731252528E-3</v>
      </c>
    </row>
    <row r="43" spans="1:24" ht="15.75" thickBot="1" x14ac:dyDescent="0.3">
      <c r="A43" s="3" t="s">
        <v>53</v>
      </c>
      <c r="B43" s="89">
        <v>97</v>
      </c>
      <c r="C43" s="90">
        <v>99</v>
      </c>
      <c r="D43" s="90">
        <v>99</v>
      </c>
      <c r="E43" s="91">
        <v>100</v>
      </c>
      <c r="F43" s="92">
        <f>(META!C$24+AVERAGE(B43:E43)/10*META!C$23)</f>
        <v>7390.33</v>
      </c>
      <c r="G43" s="89">
        <v>0</v>
      </c>
      <c r="H43" s="90">
        <v>20</v>
      </c>
      <c r="I43" s="90">
        <v>40</v>
      </c>
      <c r="J43" s="91"/>
      <c r="K43" s="124">
        <v>1.5469999999999999</v>
      </c>
      <c r="L43" s="125">
        <v>1.498</v>
      </c>
      <c r="M43" s="125">
        <v>1.516</v>
      </c>
      <c r="N43" s="93"/>
      <c r="O43" s="19">
        <f t="shared" si="3"/>
        <v>-7.7499999999999791E-4</v>
      </c>
      <c r="P43" s="7">
        <f t="shared" si="4"/>
        <v>0.39107433532284225</v>
      </c>
      <c r="Q43" s="130">
        <v>29.5</v>
      </c>
      <c r="R43" s="130">
        <v>26.9</v>
      </c>
      <c r="S43" s="130">
        <v>47.2</v>
      </c>
      <c r="T43" s="7">
        <f>O43*F43*101.325/8.3145/META!C$23/(273.15+Fluxes!Q43)*10</f>
        <v>-7.3409867824096335E-3</v>
      </c>
      <c r="U43" s="19">
        <f t="shared" si="2"/>
        <v>-5.2855104833349365E-3</v>
      </c>
      <c r="V43" s="100">
        <v>1.2006921340319752</v>
      </c>
      <c r="X43" s="108">
        <v>-9.7554350404654797E-3</v>
      </c>
    </row>
    <row r="45" spans="1:24" x14ac:dyDescent="0.25">
      <c r="U45" s="9"/>
      <c r="V45" s="9"/>
      <c r="W45" s="9"/>
      <c r="X45" s="9"/>
    </row>
  </sheetData>
  <sheetProtection formatCells="0"/>
  <mergeCells count="3">
    <mergeCell ref="K1:N1"/>
    <mergeCell ref="G1:J1"/>
    <mergeCell ref="B1:E1"/>
  </mergeCells>
  <conditionalFormatting sqref="P4:P43">
    <cfRule type="cellIs" dxfId="0" priority="7" operator="lessThan">
      <formula>0.8</formula>
    </cfRule>
  </conditionalFormatting>
  <conditionalFormatting sqref="Z13">
    <cfRule type="colorScale" priority="4">
      <colorScale>
        <cfvo type="min"/>
        <cfvo type="percentile" val="50"/>
        <cfvo type="max"/>
        <color rgb="FF5A8AC6"/>
        <color rgb="FFFCFCFF"/>
        <color rgb="FFF8696B"/>
      </colorScale>
    </cfRule>
  </conditionalFormatting>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zoomScale="80" zoomScaleNormal="80" workbookViewId="0">
      <pane xSplit="1" ySplit="3" topLeftCell="B4" activePane="bottomRight" state="frozen"/>
      <selection pane="topRight" activeCell="B1" sqref="B1"/>
      <selection pane="bottomLeft" activeCell="A4" sqref="A4"/>
      <selection pane="bottomRight" activeCell="C17" sqref="C17"/>
    </sheetView>
  </sheetViews>
  <sheetFormatPr defaultRowHeight="15" x14ac:dyDescent="0.25"/>
  <cols>
    <col min="1" max="1" width="13.5703125" customWidth="1"/>
    <col min="2" max="2" width="18.28515625" style="9" bestFit="1" customWidth="1"/>
  </cols>
  <sheetData>
    <row r="1" spans="1:2" s="35" customFormat="1" x14ac:dyDescent="0.25">
      <c r="A1" s="34" t="s">
        <v>67</v>
      </c>
      <c r="B1" s="56" t="s">
        <v>60</v>
      </c>
    </row>
    <row r="2" spans="1:2" x14ac:dyDescent="0.25">
      <c r="A2" s="54"/>
      <c r="B2" s="43"/>
    </row>
    <row r="3" spans="1:2" ht="15.75" thickBot="1" x14ac:dyDescent="0.3">
      <c r="A3" s="55"/>
      <c r="B3" s="53" t="s">
        <v>10</v>
      </c>
    </row>
    <row r="4" spans="1:2" x14ac:dyDescent="0.25">
      <c r="A4" s="57" t="s">
        <v>68</v>
      </c>
      <c r="B4" s="8">
        <v>0.59399999999999997</v>
      </c>
    </row>
    <row r="5" spans="1:2" x14ac:dyDescent="0.25">
      <c r="A5" s="58" t="s">
        <v>69</v>
      </c>
      <c r="B5" s="6">
        <v>0.51900000000000002</v>
      </c>
    </row>
    <row r="6" spans="1:2" x14ac:dyDescent="0.25">
      <c r="A6" s="59" t="s">
        <v>70</v>
      </c>
      <c r="B6" s="28">
        <v>0.44</v>
      </c>
    </row>
    <row r="7" spans="1:2" x14ac:dyDescent="0.25">
      <c r="A7" s="60" t="s">
        <v>71</v>
      </c>
      <c r="B7" s="62">
        <v>0</v>
      </c>
    </row>
    <row r="8" spans="1:2" x14ac:dyDescent="0.25">
      <c r="A8" s="58" t="s">
        <v>72</v>
      </c>
      <c r="B8" s="6">
        <v>0</v>
      </c>
    </row>
    <row r="9" spans="1:2" x14ac:dyDescent="0.25">
      <c r="A9" s="59" t="s">
        <v>73</v>
      </c>
      <c r="B9" s="28">
        <v>0.58299999999999996</v>
      </c>
    </row>
    <row r="10" spans="1:2" x14ac:dyDescent="0.25">
      <c r="A10" s="60" t="s">
        <v>74</v>
      </c>
      <c r="B10" s="62">
        <v>0.377</v>
      </c>
    </row>
    <row r="11" spans="1:2" x14ac:dyDescent="0.25">
      <c r="A11" s="58" t="s">
        <v>75</v>
      </c>
      <c r="B11" s="6">
        <v>0</v>
      </c>
    </row>
    <row r="12" spans="1:2" x14ac:dyDescent="0.25">
      <c r="A12" s="59" t="s">
        <v>76</v>
      </c>
      <c r="B12" s="131">
        <v>0.92400000000000004</v>
      </c>
    </row>
    <row r="13" spans="1:2" x14ac:dyDescent="0.25">
      <c r="A13" s="60" t="s">
        <v>77</v>
      </c>
      <c r="B13" s="62">
        <v>0.24099999999999999</v>
      </c>
    </row>
    <row r="14" spans="1:2" x14ac:dyDescent="0.25">
      <c r="A14" s="58" t="s">
        <v>78</v>
      </c>
      <c r="B14" s="6">
        <v>0.20799999999999999</v>
      </c>
    </row>
    <row r="15" spans="1:2" x14ac:dyDescent="0.25">
      <c r="A15" s="59" t="s">
        <v>79</v>
      </c>
      <c r="B15" s="28">
        <v>0</v>
      </c>
    </row>
    <row r="16" spans="1:2" x14ac:dyDescent="0.25">
      <c r="A16" s="60" t="s">
        <v>80</v>
      </c>
      <c r="B16" s="62">
        <v>0</v>
      </c>
    </row>
    <row r="17" spans="1:2" x14ac:dyDescent="0.25">
      <c r="A17" s="58" t="s">
        <v>81</v>
      </c>
      <c r="B17" s="6">
        <v>0</v>
      </c>
    </row>
    <row r="18" spans="1:2" x14ac:dyDescent="0.25">
      <c r="A18" s="59" t="s">
        <v>82</v>
      </c>
      <c r="B18" s="28">
        <v>0</v>
      </c>
    </row>
    <row r="19" spans="1:2" x14ac:dyDescent="0.25">
      <c r="A19" s="60" t="s">
        <v>83</v>
      </c>
      <c r="B19" s="62">
        <v>0.55700000000000005</v>
      </c>
    </row>
    <row r="20" spans="1:2" x14ac:dyDescent="0.25">
      <c r="A20" s="58" t="s">
        <v>84</v>
      </c>
      <c r="B20" s="6">
        <v>0</v>
      </c>
    </row>
    <row r="21" spans="1:2" x14ac:dyDescent="0.25">
      <c r="A21" s="59" t="s">
        <v>85</v>
      </c>
      <c r="B21" s="28">
        <v>0</v>
      </c>
    </row>
    <row r="22" spans="1:2" x14ac:dyDescent="0.25">
      <c r="A22" s="60" t="s">
        <v>86</v>
      </c>
      <c r="B22" s="62">
        <v>0.64700000000000002</v>
      </c>
    </row>
    <row r="23" spans="1:2" x14ac:dyDescent="0.25">
      <c r="A23" s="58" t="s">
        <v>87</v>
      </c>
      <c r="B23" s="6">
        <v>0</v>
      </c>
    </row>
    <row r="24" spans="1:2" x14ac:dyDescent="0.25">
      <c r="A24" s="59" t="s">
        <v>88</v>
      </c>
      <c r="B24" s="28">
        <v>0</v>
      </c>
    </row>
    <row r="25" spans="1:2" x14ac:dyDescent="0.25">
      <c r="A25" s="58" t="s">
        <v>89</v>
      </c>
      <c r="B25" s="6">
        <v>0</v>
      </c>
    </row>
    <row r="26" spans="1:2" x14ac:dyDescent="0.25">
      <c r="A26" s="58" t="s">
        <v>90</v>
      </c>
      <c r="B26" s="6">
        <v>0</v>
      </c>
    </row>
    <row r="27" spans="1:2" ht="15.75" thickBot="1" x14ac:dyDescent="0.3">
      <c r="A27" s="61" t="s">
        <v>91</v>
      </c>
      <c r="B27" s="7">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19"/>
  <sheetViews>
    <sheetView workbookViewId="0">
      <selection activeCell="E10" sqref="E10"/>
    </sheetView>
  </sheetViews>
  <sheetFormatPr defaultRowHeight="15" x14ac:dyDescent="0.25"/>
  <cols>
    <col min="2" max="2" width="19.7109375" style="1" customWidth="1"/>
    <col min="3" max="3" width="18" style="1" bestFit="1" customWidth="1"/>
    <col min="4" max="4" width="20.5703125" style="1" bestFit="1" customWidth="1"/>
    <col min="5" max="5" width="19" style="1" bestFit="1" customWidth="1"/>
  </cols>
  <sheetData>
    <row r="1" spans="2:5" ht="15.75" thickBot="1" x14ac:dyDescent="0.3"/>
    <row r="2" spans="2:5" x14ac:dyDescent="0.25">
      <c r="B2" s="11" t="s">
        <v>100</v>
      </c>
      <c r="C2" s="12" t="s">
        <v>99</v>
      </c>
      <c r="D2" s="12" t="s">
        <v>96</v>
      </c>
      <c r="E2" s="13" t="s">
        <v>98</v>
      </c>
    </row>
    <row r="3" spans="2:5" ht="15.75" thickBot="1" x14ac:dyDescent="0.3">
      <c r="B3" s="14" t="s">
        <v>55</v>
      </c>
      <c r="C3" s="15" t="s">
        <v>10</v>
      </c>
      <c r="D3" s="15" t="s">
        <v>97</v>
      </c>
      <c r="E3" s="16" t="s">
        <v>10</v>
      </c>
    </row>
    <row r="4" spans="2:5" x14ac:dyDescent="0.25">
      <c r="B4" s="11" t="s">
        <v>102</v>
      </c>
      <c r="C4" s="110">
        <v>1.47</v>
      </c>
      <c r="D4" s="113">
        <v>42823.604166666664</v>
      </c>
      <c r="E4" s="21">
        <v>1.4870000000000001</v>
      </c>
    </row>
    <row r="5" spans="2:5" x14ac:dyDescent="0.25">
      <c r="B5" s="4" t="s">
        <v>103</v>
      </c>
      <c r="C5" s="111">
        <v>1.47</v>
      </c>
      <c r="D5" s="114">
        <v>42823.604166666664</v>
      </c>
      <c r="E5" s="22">
        <v>1.5249999999999999</v>
      </c>
    </row>
    <row r="6" spans="2:5" ht="15.75" thickBot="1" x14ac:dyDescent="0.3">
      <c r="B6" s="14" t="s">
        <v>104</v>
      </c>
      <c r="C6" s="112">
        <v>1.47</v>
      </c>
      <c r="D6" s="115">
        <v>42823.604166666664</v>
      </c>
      <c r="E6" s="23">
        <v>1.5189999999999999</v>
      </c>
    </row>
    <row r="7" spans="2:5" x14ac:dyDescent="0.25">
      <c r="B7" s="11" t="s">
        <v>105</v>
      </c>
      <c r="C7" s="110">
        <v>5</v>
      </c>
      <c r="D7" s="113">
        <v>42823.604166666664</v>
      </c>
      <c r="E7" s="21">
        <v>4.859</v>
      </c>
    </row>
    <row r="8" spans="2:5" x14ac:dyDescent="0.25">
      <c r="B8" s="4" t="s">
        <v>106</v>
      </c>
      <c r="C8" s="111">
        <v>5</v>
      </c>
      <c r="D8" s="114">
        <v>42823.604166666664</v>
      </c>
      <c r="E8" s="22">
        <v>4.87</v>
      </c>
    </row>
    <row r="9" spans="2:5" ht="15.75" thickBot="1" x14ac:dyDescent="0.3">
      <c r="B9" s="14" t="s">
        <v>107</v>
      </c>
      <c r="C9" s="112">
        <v>5</v>
      </c>
      <c r="D9" s="115">
        <v>42823.604166666664</v>
      </c>
      <c r="E9" s="23">
        <v>4.8419999999999996</v>
      </c>
    </row>
    <row r="10" spans="2:5" x14ac:dyDescent="0.25">
      <c r="B10" s="11"/>
      <c r="C10" s="12"/>
      <c r="D10" s="113"/>
      <c r="E10" s="21"/>
    </row>
    <row r="11" spans="2:5" x14ac:dyDescent="0.25">
      <c r="B11" s="4"/>
      <c r="C11" s="5"/>
      <c r="D11" s="114"/>
      <c r="E11" s="22"/>
    </row>
    <row r="12" spans="2:5" ht="15.75" thickBot="1" x14ac:dyDescent="0.3">
      <c r="B12" s="14"/>
      <c r="C12" s="15"/>
      <c r="D12" s="115"/>
      <c r="E12" s="67"/>
    </row>
    <row r="14" spans="2:5" x14ac:dyDescent="0.25">
      <c r="B14" s="66" t="s">
        <v>108</v>
      </c>
    </row>
    <row r="15" spans="2:5" x14ac:dyDescent="0.25">
      <c r="B15" s="66"/>
    </row>
    <row r="16" spans="2:5" x14ac:dyDescent="0.25">
      <c r="B16" s="66"/>
    </row>
    <row r="17" spans="2:2" x14ac:dyDescent="0.25">
      <c r="B17" s="66"/>
    </row>
    <row r="19" spans="2:2" x14ac:dyDescent="0.25">
      <c r="B19" s="66"/>
    </row>
  </sheetData>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80" zoomScaleNormal="80" workbookViewId="0">
      <selection activeCell="T19" sqref="T19"/>
    </sheetView>
  </sheetViews>
  <sheetFormatPr defaultRowHeight="15" x14ac:dyDescent="0.25"/>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19"/>
  <sheetViews>
    <sheetView workbookViewId="0">
      <selection activeCell="C12" sqref="C12"/>
    </sheetView>
  </sheetViews>
  <sheetFormatPr defaultRowHeight="15" x14ac:dyDescent="0.25"/>
  <cols>
    <col min="2" max="2" width="19.7109375" style="1" customWidth="1"/>
    <col min="3" max="3" width="18" style="1" bestFit="1" customWidth="1"/>
    <col min="4" max="4" width="20.5703125" style="1" bestFit="1" customWidth="1"/>
    <col min="5" max="5" width="19" style="1" bestFit="1" customWidth="1"/>
  </cols>
  <sheetData>
    <row r="1" spans="2:5" ht="15.75" thickBot="1" x14ac:dyDescent="0.3"/>
    <row r="2" spans="2:5" x14ac:dyDescent="0.25">
      <c r="B2" s="11" t="s">
        <v>100</v>
      </c>
      <c r="C2" s="12" t="s">
        <v>99</v>
      </c>
      <c r="D2" s="12" t="s">
        <v>96</v>
      </c>
      <c r="E2" s="13" t="s">
        <v>98</v>
      </c>
    </row>
    <row r="3" spans="2:5" ht="15.75" thickBot="1" x14ac:dyDescent="0.3">
      <c r="B3" s="14" t="s">
        <v>55</v>
      </c>
      <c r="C3" s="15" t="s">
        <v>10</v>
      </c>
      <c r="D3" s="15" t="s">
        <v>97</v>
      </c>
      <c r="E3" s="16" t="s">
        <v>10</v>
      </c>
    </row>
    <row r="4" spans="2:5" x14ac:dyDescent="0.25">
      <c r="B4" s="11" t="s">
        <v>102</v>
      </c>
      <c r="C4" s="110">
        <v>1.47</v>
      </c>
      <c r="D4" s="113">
        <v>42828</v>
      </c>
      <c r="E4" s="21">
        <v>1.5029999999999999</v>
      </c>
    </row>
    <row r="5" spans="2:5" x14ac:dyDescent="0.25">
      <c r="B5" s="4" t="s">
        <v>103</v>
      </c>
      <c r="C5" s="111">
        <v>1.47</v>
      </c>
      <c r="D5" s="114">
        <v>42828</v>
      </c>
      <c r="E5" s="22">
        <v>1.486</v>
      </c>
    </row>
    <row r="6" spans="2:5" ht="15.75" thickBot="1" x14ac:dyDescent="0.3">
      <c r="B6" s="14" t="s">
        <v>104</v>
      </c>
      <c r="C6" s="112">
        <v>1.47</v>
      </c>
      <c r="D6" s="115">
        <v>42828</v>
      </c>
      <c r="E6" s="23">
        <v>1.486</v>
      </c>
    </row>
    <row r="7" spans="2:5" x14ac:dyDescent="0.25">
      <c r="B7" s="11" t="s">
        <v>105</v>
      </c>
      <c r="C7" s="110">
        <v>5</v>
      </c>
      <c r="D7" s="113">
        <v>42828</v>
      </c>
      <c r="E7" s="21">
        <v>4.8609999999999998</v>
      </c>
    </row>
    <row r="8" spans="2:5" x14ac:dyDescent="0.25">
      <c r="B8" s="4" t="s">
        <v>106</v>
      </c>
      <c r="C8" s="111">
        <v>5</v>
      </c>
      <c r="D8" s="114">
        <v>42828</v>
      </c>
      <c r="E8" s="22">
        <v>4.7889999999999997</v>
      </c>
    </row>
    <row r="9" spans="2:5" ht="15.75" thickBot="1" x14ac:dyDescent="0.3">
      <c r="B9" s="14" t="s">
        <v>107</v>
      </c>
      <c r="C9" s="112">
        <v>5</v>
      </c>
      <c r="D9" s="115">
        <v>42828</v>
      </c>
      <c r="E9" s="23">
        <v>4.8659999999999997</v>
      </c>
    </row>
    <row r="10" spans="2:5" x14ac:dyDescent="0.25">
      <c r="B10" s="11"/>
      <c r="C10" s="12"/>
      <c r="D10" s="113"/>
      <c r="E10" s="21"/>
    </row>
    <row r="11" spans="2:5" x14ac:dyDescent="0.25">
      <c r="B11" s="4"/>
      <c r="C11" s="5"/>
      <c r="D11" s="114"/>
      <c r="E11" s="22"/>
    </row>
    <row r="12" spans="2:5" ht="15.75" thickBot="1" x14ac:dyDescent="0.3">
      <c r="B12" s="14"/>
      <c r="C12" s="15"/>
      <c r="D12" s="115"/>
      <c r="E12" s="67"/>
    </row>
    <row r="14" spans="2:5" x14ac:dyDescent="0.25">
      <c r="B14" s="66" t="s">
        <v>109</v>
      </c>
    </row>
    <row r="15" spans="2:5" x14ac:dyDescent="0.25">
      <c r="B15" s="66"/>
    </row>
    <row r="16" spans="2:5" x14ac:dyDescent="0.25">
      <c r="B16" s="66"/>
    </row>
    <row r="17" spans="2:2" x14ac:dyDescent="0.25">
      <c r="B17" s="66"/>
    </row>
    <row r="19" spans="2:2" x14ac:dyDescent="0.25">
      <c r="B19" s="66"/>
    </row>
  </sheetData>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META</vt:lpstr>
      <vt:lpstr>Fluxes</vt:lpstr>
      <vt:lpstr>Concentrations</vt:lpstr>
      <vt:lpstr>StandardsA</vt:lpstr>
      <vt:lpstr>Graphs</vt:lpstr>
      <vt:lpstr>StandardsB</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Diego</dc:creator>
  <cp:lastModifiedBy>Diego</cp:lastModifiedBy>
  <dcterms:created xsi:type="dcterms:W3CDTF">2016-03-30T14:58:35Z</dcterms:created>
  <dcterms:modified xsi:type="dcterms:W3CDTF">2017-04-04T03:26:21Z</dcterms:modified>
</cp:coreProperties>
</file>