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4.xml" ContentType="application/vnd.openxmlformats-officedocument.drawingml.chart+xml"/>
  <Override PartName="/xl/theme/themeOverride3.xml" ContentType="application/vnd.openxmlformats-officedocument.themeOverride+xml"/>
  <Override PartName="/xl/drawings/drawing5.xml" ContentType="application/vnd.openxmlformats-officedocument.drawing+xml"/>
  <Override PartName="/xl/charts/chart5.xml" ContentType="application/vnd.openxmlformats-officedocument.drawingml.chart+xml"/>
  <Override PartName="/xl/theme/themeOverride4.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18195" windowHeight="7680" activeTab="1"/>
  </bookViews>
  <sheets>
    <sheet name="META" sheetId="2" r:id="rId1"/>
    <sheet name="Fluxes" sheetId="1" r:id="rId2"/>
    <sheet name="Concentrations" sheetId="3" r:id="rId3"/>
    <sheet name="StandardsA" sheetId="4" r:id="rId4"/>
    <sheet name="StandardsB" sheetId="6" r:id="rId5"/>
    <sheet name="StandardsC" sheetId="7" r:id="rId6"/>
    <sheet name="StandardsD" sheetId="8" r:id="rId7"/>
  </sheets>
  <calcPr calcId="145621"/>
</workbook>
</file>

<file path=xl/calcChain.xml><?xml version="1.0" encoding="utf-8"?>
<calcChain xmlns="http://schemas.openxmlformats.org/spreadsheetml/2006/main">
  <c r="T5"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O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38" i="1" l="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T11" i="1"/>
  <c r="U11" i="1" s="1"/>
  <c r="T9" i="1"/>
  <c r="U9" i="1" s="1"/>
  <c r="T7" i="1"/>
  <c r="U7" i="1" s="1"/>
  <c r="U5" i="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M23" authorId="0">
      <text>
        <r>
          <rPr>
            <b/>
            <sz val="9"/>
            <color indexed="81"/>
            <rFont val="Tahoma"/>
            <family val="2"/>
          </rPr>
          <t>Diego:</t>
        </r>
        <r>
          <rPr>
            <sz val="9"/>
            <color indexed="81"/>
            <rFont val="Tahoma"/>
            <family val="2"/>
          </rPr>
          <t xml:space="preserve">
repeated as first sample was not injected and spent 8min in syringe</t>
        </r>
      </text>
    </comment>
  </commentList>
</comments>
</file>

<file path=xl/comments2.xml><?xml version="1.0" encoding="utf-8"?>
<comments xmlns="http://schemas.openxmlformats.org/spreadsheetml/2006/main">
  <authors>
    <author>Diego</author>
  </authors>
  <commentList>
    <comment ref="E12" authorId="0">
      <text>
        <r>
          <rPr>
            <b/>
            <sz val="9"/>
            <color indexed="81"/>
            <rFont val="Tahoma"/>
            <family val="2"/>
          </rPr>
          <t>Diego:</t>
        </r>
        <r>
          <rPr>
            <sz val="9"/>
            <color indexed="81"/>
            <rFont val="Tahoma"/>
            <family val="2"/>
          </rPr>
          <t xml:space="preserve">
sample bag leak!</t>
        </r>
      </text>
    </comment>
  </commentList>
</comments>
</file>

<file path=xl/comments3.xml><?xml version="1.0" encoding="utf-8"?>
<comments xmlns="http://schemas.openxmlformats.org/spreadsheetml/2006/main">
  <authors>
    <author>Diego</author>
  </authors>
  <commentList>
    <comment ref="E12" authorId="0">
      <text>
        <r>
          <rPr>
            <b/>
            <sz val="9"/>
            <color indexed="81"/>
            <rFont val="Tahoma"/>
            <family val="2"/>
          </rPr>
          <t>Diego:</t>
        </r>
        <r>
          <rPr>
            <sz val="9"/>
            <color indexed="81"/>
            <rFont val="Tahoma"/>
            <family val="2"/>
          </rPr>
          <t xml:space="preserve">
newly mixed 20May2016 in different bag</t>
        </r>
      </text>
    </comment>
  </commentList>
</comments>
</file>

<file path=xl/sharedStrings.xml><?xml version="1.0" encoding="utf-8"?>
<sst xmlns="http://schemas.openxmlformats.org/spreadsheetml/2006/main" count="200" uniqueCount="139">
  <si>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</si>
  <si>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</si>
  <si>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</si>
  <si>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</si>
  <si>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</si>
  <si>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</si>
  <si>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</si>
  <si>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</si>
  <si>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</si>
  <si>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</si>
  <si>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</si>
  <si>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</si>
  <si>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</si>
  <si>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</si>
  <si>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</si>
  <si>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</si>
  <si>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</si>
  <si>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</si>
  <si>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</si>
  <si>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</si>
  <si>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</si>
  <si>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</si>
  <si>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</si>
  <si>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</si>
  <si>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</si>
  <si>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</si>
  <si>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</si>
  <si>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</si>
  <si>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</si>
  <si>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</si>
  <si>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</si>
  <si>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</si>
  <si>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</si>
  <si>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</si>
  <si>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</si>
  <si>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</si>
  <si>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</si>
  <si>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</si>
  <si>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</si>
  <si>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</si>
  <si>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</si>
  <si>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</si>
  <si>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</si>
  <si>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</si>
  <si>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</si>
  <si>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</si>
  <si>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</si>
  <si>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</si>
  <si>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</si>
  <si>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</si>
  <si>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</si>
  <si>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</si>
  <si>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</si>
  <si>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</si>
  <si>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</si>
  <si>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</si>
  <si>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</si>
  <si>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</si>
  <si>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</si>
  <si>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</si>
  <si>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</si>
  <si>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</si>
  <si>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</si>
  <si>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</si>
  <si>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</si>
  <si>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</si>
  <si>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</si>
  <si>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</si>
  <si>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</si>
  <si>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</si>
  <si>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</si>
  <si>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</si>
  <si>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</si>
  <si>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</si>
  <si>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</si>
  <si>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</si>
  <si>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</si>
  <si>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</si>
  <si>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</si>
  <si>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</si>
  <si>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</si>
  <si>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</si>
  <si>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</si>
  <si>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</si>
  <si>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</si>
  <si>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</si>
  <si>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</si>
  <si>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</si>
  <si>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</si>
  <si>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</si>
  <si>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</si>
  <si>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</si>
  <si>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</si>
  <si>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</si>
  <si>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</si>
  <si>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</si>
  <si>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</si>
  <si>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</si>
  <si>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</si>
  <si>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</si>
  <si>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</si>
  <si>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002Dilution_2.5_a</t>
  </si>
  <si>
    <t>003Dilution_2.5_b</t>
  </si>
  <si>
    <t>004Dilution_2.5_c</t>
  </si>
  <si>
    <t>005Dilution_10_a</t>
  </si>
  <si>
    <t>006Dilution_10_b</t>
  </si>
  <si>
    <t>007Dilution_10_c</t>
  </si>
  <si>
    <t>008Dilution_15_a</t>
  </si>
  <si>
    <t>009Dilution_15_b</t>
  </si>
  <si>
    <t>0010Dilution_15_c</t>
  </si>
  <si>
    <t>Measured afternoon 19May16 before running part ALP samples.</t>
  </si>
  <si>
    <t>Tank should contain 4.8% CH4 in argon (sample IDs assume 5%).</t>
  </si>
  <si>
    <t>041Dilution_2.5_a</t>
  </si>
  <si>
    <t>042Dilution_2.5_b</t>
  </si>
  <si>
    <t>043Dilution_2.5_c</t>
  </si>
  <si>
    <t>044Dilution_10_a</t>
  </si>
  <si>
    <t>045Dilution_10_b</t>
  </si>
  <si>
    <t>046Dilution_10_c</t>
  </si>
  <si>
    <t>047Dilution_15_a</t>
  </si>
  <si>
    <t>048Dilution_15_b</t>
  </si>
  <si>
    <t>049Dilution_15_c</t>
  </si>
  <si>
    <t>Measured morning 20May16 before running second batch ALP samples.</t>
  </si>
  <si>
    <t xml:space="preserve">ALL DILUTIONS EXCEPT NEWLY MIXED ONE READ HIGH, </t>
  </si>
  <si>
    <t>THAN CH4 (CHECK BAG SPECS)</t>
  </si>
  <si>
    <t>Note: last dilution not part of graph</t>
  </si>
  <si>
    <t>000Dilution_2.5_a</t>
  </si>
  <si>
    <t>001Dilution_10_a</t>
  </si>
  <si>
    <t>002Dilution_15_a</t>
  </si>
  <si>
    <t>004Dilution_10_b</t>
  </si>
  <si>
    <t>005Dilution_15_b</t>
  </si>
  <si>
    <t>006Dilution_2.5_c</t>
  </si>
  <si>
    <t>008Dilution_15_c</t>
  </si>
  <si>
    <t>Measured morning 22May16 before running part REP samples.</t>
  </si>
  <si>
    <t>Measured early afternoon 23May16 before running part REP samples.</t>
  </si>
  <si>
    <t>Standards mixed late afternoon 18May2016 (17h00 to 19h00)</t>
  </si>
  <si>
    <t>Standards mixed morning 22May2016 just before analysis (9h00 to 10h00)</t>
  </si>
  <si>
    <t>h</t>
  </si>
  <si>
    <t>slope</t>
  </si>
  <si>
    <t>SUGGESTING BALANCE He DIFFUSES THROUGH BAG MATERIAL MORE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</si>
</sst>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C000"/>
        <bgColor indexed="64"/>
      </patternFill>
    </fill>
    <fill>
      <patternFill patternType="solid">
        <fgColor theme="0" tint="-0.14999847407452621"/>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25">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14" fontId="0" fillId="0" borderId="4" xfId="0" applyNumberFormat="1" applyBorder="1" applyAlignment="1">
      <alignment horizontal="center"/>
    </xf>
    <xf numFmtId="14" fontId="0" fillId="0" borderId="0" xfId="0" applyNumberFormat="1" applyBorder="1" applyAlignment="1">
      <alignment horizontal="center"/>
    </xf>
    <xf numFmtId="14" fontId="0" fillId="0" borderId="9" xfId="0" applyNumberFormat="1" applyBorder="1" applyAlignment="1">
      <alignment horizontal="center"/>
    </xf>
    <xf numFmtId="0" fontId="0" fillId="0" borderId="0" xfId="0" applyAlignment="1">
      <alignment horizontal="left"/>
    </xf>
    <xf numFmtId="165" fontId="0" fillId="4" borderId="10" xfId="0" applyNumberFormat="1" applyFill="1" applyBorder="1" applyAlignment="1">
      <alignment horizontal="center"/>
    </xf>
    <xf numFmtId="165" fontId="0" fillId="0" borderId="5" xfId="0" applyNumberFormat="1" applyFill="1" applyBorder="1" applyAlignment="1">
      <alignment horizontal="center"/>
    </xf>
    <xf numFmtId="165" fontId="0" fillId="0" borderId="7" xfId="0" applyNumberFormat="1" applyFill="1" applyBorder="1" applyAlignment="1">
      <alignment horizontal="center"/>
    </xf>
    <xf numFmtId="165" fontId="0" fillId="0" borderId="10" xfId="0" applyNumberFormat="1" applyFill="1" applyBorder="1" applyAlignment="1">
      <alignment horizontal="center"/>
    </xf>
    <xf numFmtId="0" fontId="5" fillId="0" borderId="0" xfId="0" applyFont="1" applyAlignment="1">
      <alignment horizontal="left"/>
    </xf>
    <xf numFmtId="0" fontId="0" fillId="3" borderId="0" xfId="0" applyFill="1" applyProtection="1">
      <protection locked="0"/>
    </xf>
    <xf numFmtId="0" fontId="0" fillId="5" borderId="3" xfId="0" applyFill="1" applyBorder="1" applyAlignment="1" applyProtection="1">
      <alignment horizontal="center"/>
      <protection locked="0"/>
    </xf>
    <xf numFmtId="0" fontId="0" fillId="5" borderId="4" xfId="0" applyFill="1" applyBorder="1" applyAlignment="1" applyProtection="1">
      <alignment horizontal="center"/>
      <protection locked="0"/>
    </xf>
    <xf numFmtId="0" fontId="0" fillId="5" borderId="5" xfId="0" applyFill="1" applyBorder="1" applyAlignment="1" applyProtection="1">
      <alignment horizontal="center"/>
      <protection locked="0"/>
    </xf>
    <xf numFmtId="164" fontId="0" fillId="5" borderId="11" xfId="0" applyNumberFormat="1" applyFill="1" applyBorder="1" applyAlignment="1" applyProtection="1">
      <alignment horizontal="center"/>
      <protection locked="0"/>
    </xf>
    <xf numFmtId="165" fontId="0" fillId="5" borderId="3" xfId="0" applyNumberFormat="1" applyFill="1" applyBorder="1" applyAlignment="1" applyProtection="1">
      <alignment horizontal="center"/>
      <protection locked="0"/>
    </xf>
    <xf numFmtId="165" fontId="0" fillId="5" borderId="4" xfId="0" applyNumberFormat="1" applyFill="1" applyBorder="1" applyAlignment="1" applyProtection="1">
      <alignment horizontal="center"/>
      <protection locked="0"/>
    </xf>
    <xf numFmtId="165" fontId="0" fillId="5" borderId="5" xfId="0" applyNumberFormat="1" applyFill="1" applyBorder="1" applyAlignment="1" applyProtection="1">
      <alignment horizontal="center"/>
      <protection locked="0"/>
    </xf>
    <xf numFmtId="0" fontId="0" fillId="5" borderId="6" xfId="0" applyFill="1" applyBorder="1" applyAlignment="1" applyProtection="1">
      <alignment horizontal="center"/>
      <protection locked="0"/>
    </xf>
    <xf numFmtId="0" fontId="0" fillId="5" borderId="0" xfId="0" applyFill="1" applyBorder="1" applyAlignment="1" applyProtection="1">
      <alignment horizontal="center"/>
      <protection locked="0"/>
    </xf>
    <xf numFmtId="0" fontId="0" fillId="5" borderId="7" xfId="0" applyFill="1" applyBorder="1" applyAlignment="1" applyProtection="1">
      <alignment horizontal="center"/>
      <protection locked="0"/>
    </xf>
    <xf numFmtId="164" fontId="0" fillId="5" borderId="12" xfId="0" applyNumberFormat="1" applyFill="1" applyBorder="1" applyAlignment="1" applyProtection="1">
      <alignment horizontal="center"/>
      <protection locked="0"/>
    </xf>
    <xf numFmtId="165" fontId="0" fillId="5" borderId="6" xfId="0" applyNumberFormat="1" applyFill="1" applyBorder="1" applyAlignment="1" applyProtection="1">
      <alignment horizontal="center"/>
      <protection locked="0"/>
    </xf>
    <xf numFmtId="165" fontId="0" fillId="5" borderId="0" xfId="0" applyNumberFormat="1" applyFill="1" applyBorder="1" applyAlignment="1" applyProtection="1">
      <alignment horizontal="center"/>
      <protection locked="0"/>
    </xf>
    <xf numFmtId="165" fontId="0" fillId="5" borderId="7" xfId="0" applyNumberFormat="1" applyFill="1" applyBorder="1" applyAlignment="1" applyProtection="1">
      <alignment horizontal="center"/>
      <protection locked="0"/>
    </xf>
    <xf numFmtId="0" fontId="0" fillId="5" borderId="15" xfId="0" applyFill="1" applyBorder="1" applyAlignment="1" applyProtection="1">
      <alignment horizontal="center"/>
      <protection locked="0"/>
    </xf>
    <xf numFmtId="0" fontId="0" fillId="5" borderId="16" xfId="0" applyFill="1" applyBorder="1" applyAlignment="1" applyProtection="1">
      <alignment horizontal="center"/>
      <protection locked="0"/>
    </xf>
    <xf numFmtId="0" fontId="0" fillId="5" borderId="17" xfId="0" applyFill="1" applyBorder="1" applyAlignment="1" applyProtection="1">
      <alignment horizontal="center"/>
      <protection locked="0"/>
    </xf>
    <xf numFmtId="164" fontId="0" fillId="5" borderId="14" xfId="0" applyNumberFormat="1" applyFill="1" applyBorder="1" applyAlignment="1" applyProtection="1">
      <alignment horizontal="center"/>
      <protection locked="0"/>
    </xf>
    <xf numFmtId="165" fontId="0" fillId="5" borderId="15" xfId="0" applyNumberFormat="1" applyFill="1" applyBorder="1" applyAlignment="1" applyProtection="1">
      <alignment horizontal="center"/>
      <protection locked="0"/>
    </xf>
    <xf numFmtId="165" fontId="0" fillId="5" borderId="16" xfId="0" applyNumberFormat="1" applyFill="1" applyBorder="1" applyAlignment="1" applyProtection="1">
      <alignment horizontal="center"/>
      <protection locked="0"/>
    </xf>
    <xf numFmtId="165" fontId="0" fillId="5" borderId="17" xfId="0" applyNumberFormat="1" applyFill="1" applyBorder="1" applyAlignment="1" applyProtection="1">
      <alignment horizontal="center"/>
      <protection locked="0"/>
    </xf>
    <xf numFmtId="0" fontId="0" fillId="5" borderId="21" xfId="0" applyFill="1" applyBorder="1" applyAlignment="1" applyProtection="1">
      <alignment horizontal="center"/>
      <protection locked="0"/>
    </xf>
    <xf numFmtId="0" fontId="0" fillId="5" borderId="22" xfId="0" applyFill="1" applyBorder="1" applyAlignment="1" applyProtection="1">
      <alignment horizontal="center"/>
      <protection locked="0"/>
    </xf>
    <xf numFmtId="0" fontId="0" fillId="5" borderId="23" xfId="0" applyFill="1" applyBorder="1" applyAlignment="1" applyProtection="1">
      <alignment horizontal="center"/>
      <protection locked="0"/>
    </xf>
    <xf numFmtId="164" fontId="0" fillId="5" borderId="24" xfId="0" applyNumberFormat="1" applyFill="1" applyBorder="1" applyAlignment="1" applyProtection="1">
      <alignment horizontal="center"/>
      <protection locked="0"/>
    </xf>
    <xf numFmtId="165" fontId="0" fillId="5" borderId="21" xfId="0" applyNumberFormat="1" applyFill="1" applyBorder="1" applyAlignment="1" applyProtection="1">
      <alignment horizontal="center"/>
      <protection locked="0"/>
    </xf>
    <xf numFmtId="165" fontId="0" fillId="5" borderId="22" xfId="0" applyNumberFormat="1" applyFill="1" applyBorder="1" applyAlignment="1" applyProtection="1">
      <alignment horizontal="center"/>
      <protection locked="0"/>
    </xf>
    <xf numFmtId="165" fontId="0" fillId="5" borderId="23" xfId="0" applyNumberFormat="1" applyFill="1" applyBorder="1" applyAlignment="1" applyProtection="1">
      <alignment horizontal="center"/>
      <protection locked="0"/>
    </xf>
    <xf numFmtId="0" fontId="0" fillId="5" borderId="8" xfId="0" applyFill="1" applyBorder="1" applyAlignment="1" applyProtection="1">
      <alignment horizontal="center"/>
      <protection locked="0"/>
    </xf>
    <xf numFmtId="0" fontId="0" fillId="5" borderId="9" xfId="0" applyFill="1" applyBorder="1" applyAlignment="1" applyProtection="1">
      <alignment horizontal="center"/>
      <protection locked="0"/>
    </xf>
    <xf numFmtId="0" fontId="0" fillId="5" borderId="10" xfId="0" applyFill="1" applyBorder="1" applyAlignment="1" applyProtection="1">
      <alignment horizontal="center"/>
      <protection locked="0"/>
    </xf>
    <xf numFmtId="164" fontId="0" fillId="5" borderId="13" xfId="0" applyNumberFormat="1" applyFill="1" applyBorder="1" applyAlignment="1" applyProtection="1">
      <alignment horizontal="center"/>
      <protection locked="0"/>
    </xf>
    <xf numFmtId="165" fontId="0" fillId="5" borderId="8" xfId="0" applyNumberFormat="1" applyFill="1" applyBorder="1" applyAlignment="1" applyProtection="1">
      <alignment horizontal="center"/>
      <protection locked="0"/>
    </xf>
    <xf numFmtId="165" fontId="0" fillId="5" borderId="9" xfId="0" applyNumberFormat="1" applyFill="1" applyBorder="1" applyAlignment="1" applyProtection="1">
      <alignment horizontal="center"/>
      <protection locked="0"/>
    </xf>
    <xf numFmtId="165" fontId="0" fillId="5" borderId="10" xfId="0" applyNumberFormat="1" applyFill="1" applyBorder="1" applyAlignment="1" applyProtection="1">
      <alignment horizontal="center"/>
      <protection locked="0"/>
    </xf>
    <xf numFmtId="166" fontId="0" fillId="5" borderId="11" xfId="0" applyNumberFormat="1" applyFill="1" applyBorder="1" applyAlignment="1" applyProtection="1">
      <alignment horizontal="center"/>
      <protection locked="0"/>
    </xf>
    <xf numFmtId="166" fontId="0" fillId="5" borderId="12" xfId="0" applyNumberFormat="1" applyFill="1" applyBorder="1" applyAlignment="1" applyProtection="1">
      <alignment horizontal="center"/>
      <protection locked="0"/>
    </xf>
    <xf numFmtId="166" fontId="0" fillId="5" borderId="14" xfId="0" applyNumberFormat="1" applyFill="1" applyBorder="1" applyAlignment="1" applyProtection="1">
      <alignment horizontal="center"/>
      <protection locked="0"/>
    </xf>
    <xf numFmtId="166" fontId="0" fillId="5" borderId="24" xfId="0" applyNumberFormat="1" applyFill="1" applyBorder="1" applyAlignment="1" applyProtection="1">
      <alignment horizontal="center"/>
      <protection locked="0"/>
    </xf>
    <xf numFmtId="166" fontId="4" fillId="5" borderId="12" xfId="0" applyNumberFormat="1" applyFont="1" applyFill="1" applyBorder="1" applyAlignment="1" applyProtection="1">
      <alignment horizontal="center"/>
      <protection locked="0"/>
    </xf>
    <xf numFmtId="166" fontId="4" fillId="5" borderId="14" xfId="0" applyNumberFormat="1" applyFont="1" applyFill="1" applyBorder="1" applyAlignment="1" applyProtection="1">
      <alignment horizontal="center"/>
      <protection locked="0"/>
    </xf>
    <xf numFmtId="166" fontId="4" fillId="5" borderId="13" xfId="0" applyNumberFormat="1" applyFont="1" applyFill="1" applyBorder="1" applyAlignment="1" applyProtection="1">
      <alignment horizontal="center"/>
      <protection locked="0"/>
    </xf>
    <xf numFmtId="165" fontId="0" fillId="4" borderId="16" xfId="0" applyNumberFormat="1" applyFill="1" applyBorder="1" applyAlignment="1" applyProtection="1">
      <alignment horizontal="center"/>
      <protection locked="0"/>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StandardsA!$C$4:$C$12</c:f>
              <c:numCache>
                <c:formatCode>General</c:formatCode>
                <c:ptCount val="9"/>
                <c:pt idx="0">
                  <c:v>2.4</c:v>
                </c:pt>
                <c:pt idx="1">
                  <c:v>2.4</c:v>
                </c:pt>
                <c:pt idx="2">
                  <c:v>2.4</c:v>
                </c:pt>
                <c:pt idx="3">
                  <c:v>9.6</c:v>
                </c:pt>
                <c:pt idx="4">
                  <c:v>9.6</c:v>
                </c:pt>
                <c:pt idx="5">
                  <c:v>9.6</c:v>
                </c:pt>
                <c:pt idx="6">
                  <c:v>14.4</c:v>
                </c:pt>
                <c:pt idx="7">
                  <c:v>14.4</c:v>
                </c:pt>
                <c:pt idx="8">
                  <c:v>14.4</c:v>
                </c:pt>
              </c:numCache>
            </c:numRef>
          </c:xVal>
          <c:yVal>
            <c:numRef>
              <c:f>StandardsA!$E$4:$E$11</c:f>
              <c:numCache>
                <c:formatCode>0.000</c:formatCode>
                <c:ptCount val="8"/>
                <c:pt idx="0">
                  <c:v>2.367</c:v>
                </c:pt>
                <c:pt idx="1">
                  <c:v>2.58</c:v>
                </c:pt>
                <c:pt idx="2">
                  <c:v>2.407</c:v>
                </c:pt>
                <c:pt idx="3">
                  <c:v>9.9559999999999995</c:v>
                </c:pt>
                <c:pt idx="4">
                  <c:v>9.4559999999999995</c:v>
                </c:pt>
                <c:pt idx="5">
                  <c:v>9.8439999999999994</c:v>
                </c:pt>
                <c:pt idx="6">
                  <c:v>15.183</c:v>
                </c:pt>
                <c:pt idx="7">
                  <c:v>14.632999999999999</c:v>
                </c:pt>
              </c:numCache>
            </c:numRef>
          </c:yVal>
          <c:smooth val="0"/>
        </c:ser>
        <c:dLbls>
          <c:showLegendKey val="0"/>
          <c:showVal val="0"/>
          <c:showCatName val="0"/>
          <c:showSerName val="0"/>
          <c:showPercent val="0"/>
          <c:showBubbleSize val="0"/>
        </c:dLbls>
        <c:axId val="6048000"/>
        <c:axId val="42142336"/>
      </c:scatterChart>
      <c:valAx>
        <c:axId val="6048000"/>
        <c:scaling>
          <c:orientation val="minMax"/>
          <c:max val="3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42142336"/>
        <c:crosses val="autoZero"/>
        <c:crossBetween val="midCat"/>
      </c:valAx>
      <c:valAx>
        <c:axId val="42142336"/>
        <c:scaling>
          <c:orientation val="minMax"/>
          <c:max val="3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6048000"/>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0.10805271216097988"/>
                  <c:y val="0.43471055701370664"/>
                </c:manualLayout>
              </c:layout>
              <c:numFmt formatCode="General" sourceLinked="0"/>
            </c:trendlineLbl>
          </c:trendline>
          <c:xVal>
            <c:numRef>
              <c:f>StandardsA!$G$21:$G$24</c:f>
              <c:numCache>
                <c:formatCode>General</c:formatCode>
                <c:ptCount val="4"/>
                <c:pt idx="0">
                  <c:v>18</c:v>
                </c:pt>
                <c:pt idx="1">
                  <c:v>39</c:v>
                </c:pt>
                <c:pt idx="2">
                  <c:v>1</c:v>
                </c:pt>
                <c:pt idx="3">
                  <c:v>28</c:v>
                </c:pt>
              </c:numCache>
            </c:numRef>
          </c:xVal>
          <c:yVal>
            <c:numRef>
              <c:f>StandardsA!$H$21:$H$24</c:f>
              <c:numCache>
                <c:formatCode>General</c:formatCode>
                <c:ptCount val="4"/>
                <c:pt idx="0">
                  <c:v>1.03</c:v>
                </c:pt>
                <c:pt idx="1">
                  <c:v>1.1599999999999999</c:v>
                </c:pt>
                <c:pt idx="2">
                  <c:v>0.93</c:v>
                </c:pt>
                <c:pt idx="3">
                  <c:v>1.1100000000000001</c:v>
                </c:pt>
              </c:numCache>
            </c:numRef>
          </c:yVal>
          <c:smooth val="0"/>
        </c:ser>
        <c:dLbls>
          <c:showLegendKey val="0"/>
          <c:showVal val="0"/>
          <c:showCatName val="0"/>
          <c:showSerName val="0"/>
          <c:showPercent val="0"/>
          <c:showBubbleSize val="0"/>
        </c:dLbls>
        <c:axId val="83513344"/>
        <c:axId val="83515264"/>
      </c:scatterChart>
      <c:valAx>
        <c:axId val="83513344"/>
        <c:scaling>
          <c:orientation val="minMax"/>
          <c:max val="50"/>
          <c:min val="0"/>
        </c:scaling>
        <c:delete val="0"/>
        <c:axPos val="b"/>
        <c:title>
          <c:tx>
            <c:rich>
              <a:bodyPr/>
              <a:lstStyle/>
              <a:p>
                <a:pPr>
                  <a:defRPr/>
                </a:pPr>
                <a:r>
                  <a:rPr lang="en-US"/>
                  <a:t>Time spent in sample bag (h)</a:t>
                </a:r>
              </a:p>
            </c:rich>
          </c:tx>
          <c:layout/>
          <c:overlay val="0"/>
        </c:title>
        <c:numFmt formatCode="General" sourceLinked="1"/>
        <c:majorTickMark val="out"/>
        <c:minorTickMark val="none"/>
        <c:tickLblPos val="nextTo"/>
        <c:crossAx val="83515264"/>
        <c:crosses val="autoZero"/>
        <c:crossBetween val="midCat"/>
      </c:valAx>
      <c:valAx>
        <c:axId val="83515264"/>
        <c:scaling>
          <c:orientation val="minMax"/>
          <c:max val="1.2"/>
          <c:min val="0.8"/>
        </c:scaling>
        <c:delete val="0"/>
        <c:axPos val="l"/>
        <c:title>
          <c:tx>
            <c:rich>
              <a:bodyPr rot="-5400000" vert="horz"/>
              <a:lstStyle/>
              <a:p>
                <a:pPr>
                  <a:defRPr/>
                </a:pPr>
                <a:r>
                  <a:rPr lang="en-US"/>
                  <a:t>Slope</a:t>
                </a:r>
                <a:r>
                  <a:rPr lang="en-US" baseline="0"/>
                  <a:t> standard curve (-)</a:t>
                </a:r>
              </a:p>
              <a:p>
                <a:pPr>
                  <a:defRPr/>
                </a:pPr>
                <a:endParaRPr lang="en-US"/>
              </a:p>
            </c:rich>
          </c:tx>
          <c:layout/>
          <c:overlay val="0"/>
        </c:title>
        <c:numFmt formatCode="General" sourceLinked="1"/>
        <c:majorTickMark val="out"/>
        <c:minorTickMark val="none"/>
        <c:tickLblPos val="nextTo"/>
        <c:crossAx val="83513344"/>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StandardsB!$C$4:$C$12</c:f>
              <c:numCache>
                <c:formatCode>General</c:formatCode>
                <c:ptCount val="9"/>
                <c:pt idx="0">
                  <c:v>2.4</c:v>
                </c:pt>
                <c:pt idx="1">
                  <c:v>2.4</c:v>
                </c:pt>
                <c:pt idx="2">
                  <c:v>2.4</c:v>
                </c:pt>
                <c:pt idx="3">
                  <c:v>9.6</c:v>
                </c:pt>
                <c:pt idx="4">
                  <c:v>9.6</c:v>
                </c:pt>
                <c:pt idx="5">
                  <c:v>9.6</c:v>
                </c:pt>
                <c:pt idx="6">
                  <c:v>14.4</c:v>
                </c:pt>
                <c:pt idx="7">
                  <c:v>14.4</c:v>
                </c:pt>
                <c:pt idx="8">
                  <c:v>14.4</c:v>
                </c:pt>
              </c:numCache>
            </c:numRef>
          </c:xVal>
          <c:yVal>
            <c:numRef>
              <c:f>StandardsB!$E$4:$E$11</c:f>
              <c:numCache>
                <c:formatCode>0.000</c:formatCode>
                <c:ptCount val="8"/>
                <c:pt idx="0">
                  <c:v>2.6960000000000002</c:v>
                </c:pt>
                <c:pt idx="1">
                  <c:v>2.9220000000000002</c:v>
                </c:pt>
                <c:pt idx="2">
                  <c:v>2.6989999999999998</c:v>
                </c:pt>
                <c:pt idx="3">
                  <c:v>11.010999999999999</c:v>
                </c:pt>
                <c:pt idx="4">
                  <c:v>10.696</c:v>
                </c:pt>
                <c:pt idx="5">
                  <c:v>10.901999999999999</c:v>
                </c:pt>
                <c:pt idx="6">
                  <c:v>16.802</c:v>
                </c:pt>
                <c:pt idx="7">
                  <c:v>16.954999999999998</c:v>
                </c:pt>
              </c:numCache>
            </c:numRef>
          </c:yVal>
          <c:smooth val="0"/>
        </c:ser>
        <c:dLbls>
          <c:showLegendKey val="0"/>
          <c:showVal val="0"/>
          <c:showCatName val="0"/>
          <c:showSerName val="0"/>
          <c:showPercent val="0"/>
          <c:showBubbleSize val="0"/>
        </c:dLbls>
        <c:axId val="62671104"/>
        <c:axId val="62681472"/>
      </c:scatterChart>
      <c:valAx>
        <c:axId val="62671104"/>
        <c:scaling>
          <c:orientation val="minMax"/>
          <c:max val="3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62681472"/>
        <c:crosses val="autoZero"/>
        <c:crossBetween val="midCat"/>
      </c:valAx>
      <c:valAx>
        <c:axId val="62681472"/>
        <c:scaling>
          <c:orientation val="minMax"/>
          <c:max val="3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62671104"/>
        <c:crosses val="autoZero"/>
        <c:crossBetween val="midCat"/>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StandardsC!$C$4:$C$12</c:f>
              <c:numCache>
                <c:formatCode>General</c:formatCode>
                <c:ptCount val="9"/>
                <c:pt idx="0">
                  <c:v>2.4</c:v>
                </c:pt>
                <c:pt idx="1">
                  <c:v>2.4</c:v>
                </c:pt>
                <c:pt idx="2">
                  <c:v>2.4</c:v>
                </c:pt>
                <c:pt idx="3">
                  <c:v>9.6</c:v>
                </c:pt>
                <c:pt idx="4">
                  <c:v>9.6</c:v>
                </c:pt>
                <c:pt idx="5">
                  <c:v>9.6</c:v>
                </c:pt>
                <c:pt idx="6">
                  <c:v>14.4</c:v>
                </c:pt>
                <c:pt idx="7">
                  <c:v>14.4</c:v>
                </c:pt>
                <c:pt idx="8">
                  <c:v>14.4</c:v>
                </c:pt>
              </c:numCache>
            </c:numRef>
          </c:xVal>
          <c:yVal>
            <c:numRef>
              <c:f>StandardsC!$E$4:$E$12</c:f>
              <c:numCache>
                <c:formatCode>0.000</c:formatCode>
                <c:ptCount val="9"/>
                <c:pt idx="0">
                  <c:v>2.129</c:v>
                </c:pt>
                <c:pt idx="1">
                  <c:v>1.954</c:v>
                </c:pt>
                <c:pt idx="2">
                  <c:v>2.202</c:v>
                </c:pt>
                <c:pt idx="3">
                  <c:v>8.4990000000000006</c:v>
                </c:pt>
                <c:pt idx="4">
                  <c:v>8.3480000000000008</c:v>
                </c:pt>
                <c:pt idx="5">
                  <c:v>8.6630000000000003</c:v>
                </c:pt>
                <c:pt idx="6">
                  <c:v>11.27</c:v>
                </c:pt>
                <c:pt idx="7">
                  <c:v>13.151999999999999</c:v>
                </c:pt>
                <c:pt idx="8">
                  <c:v>13.47</c:v>
                </c:pt>
              </c:numCache>
            </c:numRef>
          </c:yVal>
          <c:smooth val="0"/>
        </c:ser>
        <c:dLbls>
          <c:showLegendKey val="0"/>
          <c:showVal val="0"/>
          <c:showCatName val="0"/>
          <c:showSerName val="0"/>
          <c:showPercent val="0"/>
          <c:showBubbleSize val="0"/>
        </c:dLbls>
        <c:axId val="62694528"/>
        <c:axId val="62696448"/>
      </c:scatterChart>
      <c:valAx>
        <c:axId val="62694528"/>
        <c:scaling>
          <c:orientation val="minMax"/>
          <c:max val="3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62696448"/>
        <c:crosses val="autoZero"/>
        <c:crossBetween val="midCat"/>
      </c:valAx>
      <c:valAx>
        <c:axId val="62696448"/>
        <c:scaling>
          <c:orientation val="minMax"/>
          <c:max val="3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62694528"/>
        <c:crosses val="autoZero"/>
        <c:crossBetween val="midCat"/>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StandardsD!$C$4:$C$12</c:f>
              <c:numCache>
                <c:formatCode>General</c:formatCode>
                <c:ptCount val="9"/>
                <c:pt idx="0">
                  <c:v>2.4</c:v>
                </c:pt>
                <c:pt idx="1">
                  <c:v>2.4</c:v>
                </c:pt>
                <c:pt idx="2">
                  <c:v>2.4</c:v>
                </c:pt>
                <c:pt idx="3">
                  <c:v>9.6</c:v>
                </c:pt>
                <c:pt idx="4">
                  <c:v>9.6</c:v>
                </c:pt>
                <c:pt idx="5">
                  <c:v>9.6</c:v>
                </c:pt>
                <c:pt idx="6">
                  <c:v>14.4</c:v>
                </c:pt>
                <c:pt idx="7">
                  <c:v>14.4</c:v>
                </c:pt>
                <c:pt idx="8">
                  <c:v>14.4</c:v>
                </c:pt>
              </c:numCache>
            </c:numRef>
          </c:xVal>
          <c:yVal>
            <c:numRef>
              <c:f>StandardsD!$E$4:$E$12</c:f>
              <c:numCache>
                <c:formatCode>0.000</c:formatCode>
                <c:ptCount val="9"/>
                <c:pt idx="0">
                  <c:v>2.5179999999999998</c:v>
                </c:pt>
                <c:pt idx="1">
                  <c:v>2.2850000000000001</c:v>
                </c:pt>
                <c:pt idx="2">
                  <c:v>2.61</c:v>
                </c:pt>
                <c:pt idx="3">
                  <c:v>9.7629999999999999</c:v>
                </c:pt>
                <c:pt idx="4">
                  <c:v>9.6980000000000004</c:v>
                </c:pt>
                <c:pt idx="5">
                  <c:v>10.521000000000001</c:v>
                </c:pt>
                <c:pt idx="6">
                  <c:v>13.217000000000001</c:v>
                </c:pt>
                <c:pt idx="7">
                  <c:v>16.533999999999999</c:v>
                </c:pt>
                <c:pt idx="8">
                  <c:v>15.458</c:v>
                </c:pt>
              </c:numCache>
            </c:numRef>
          </c:yVal>
          <c:smooth val="0"/>
        </c:ser>
        <c:dLbls>
          <c:showLegendKey val="0"/>
          <c:showVal val="0"/>
          <c:showCatName val="0"/>
          <c:showSerName val="0"/>
          <c:showPercent val="0"/>
          <c:showBubbleSize val="0"/>
        </c:dLbls>
        <c:axId val="65040384"/>
        <c:axId val="65042304"/>
      </c:scatterChart>
      <c:valAx>
        <c:axId val="65040384"/>
        <c:scaling>
          <c:orientation val="minMax"/>
          <c:max val="3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65042304"/>
        <c:crosses val="autoZero"/>
        <c:crossBetween val="midCat"/>
      </c:valAx>
      <c:valAx>
        <c:axId val="65042304"/>
        <c:scaling>
          <c:orientation val="minMax"/>
          <c:max val="3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65040384"/>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304800</xdr:colOff>
      <xdr:row>18</xdr:row>
      <xdr:rowOff>142875</xdr:rowOff>
    </xdr:from>
    <xdr:to>
      <xdr:col>10</xdr:col>
      <xdr:colOff>95250</xdr:colOff>
      <xdr:row>31</xdr:row>
      <xdr:rowOff>52387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75">
        <v>314.16000000000003</v>
      </c>
      <c r="D23" t="s">
        <v>56</v>
      </c>
    </row>
    <row r="24" spans="2:4" x14ac:dyDescent="0.25">
      <c r="B24" t="s">
        <v>64</v>
      </c>
      <c r="C24" s="75">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43"/>
  <sheetViews>
    <sheetView tabSelected="1" zoomScale="70" zoomScaleNormal="70" workbookViewId="0">
      <pane xSplit="1" ySplit="3" topLeftCell="B4" activePane="bottomRight" state="frozen"/>
      <selection pane="topRight" activeCell="B1" sqref="B1"/>
      <selection pane="bottomLeft" activeCell="A4" sqref="A4"/>
      <selection pane="bottomRight" activeCell="A6" sqref="A6"/>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s>
  <sheetData>
    <row r="1" spans="1:22" s="35" customFormat="1" x14ac:dyDescent="0.25">
      <c r="A1" s="30" t="s">
        <v>0</v>
      </c>
      <c r="B1" s="122" t="s">
        <v>1</v>
      </c>
      <c r="C1" s="123"/>
      <c r="D1" s="123"/>
      <c r="E1" s="124"/>
      <c r="F1" s="31" t="s">
        <v>3</v>
      </c>
      <c r="G1" s="122" t="s">
        <v>7</v>
      </c>
      <c r="H1" s="123"/>
      <c r="I1" s="123"/>
      <c r="J1" s="124"/>
      <c r="K1" s="119" t="s">
        <v>60</v>
      </c>
      <c r="L1" s="120"/>
      <c r="M1" s="120"/>
      <c r="N1" s="121"/>
      <c r="O1" s="32" t="s">
        <v>11</v>
      </c>
      <c r="P1" s="33" t="s">
        <v>54</v>
      </c>
      <c r="Q1" s="31" t="s">
        <v>58</v>
      </c>
      <c r="R1" s="31" t="s">
        <v>65</v>
      </c>
      <c r="S1" s="31" t="s">
        <v>66</v>
      </c>
      <c r="T1" s="33" t="s">
        <v>13</v>
      </c>
      <c r="U1" s="32" t="s">
        <v>13</v>
      </c>
      <c r="V1" s="33" t="s">
        <v>93</v>
      </c>
    </row>
    <row r="2" spans="1:22"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row>
    <row r="3" spans="1:22"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row>
    <row r="4" spans="1:22" x14ac:dyDescent="0.25">
      <c r="A4" s="24" t="s">
        <v>14</v>
      </c>
      <c r="B4" s="76">
        <v>78</v>
      </c>
      <c r="C4" s="77">
        <v>75</v>
      </c>
      <c r="D4" s="77">
        <v>80</v>
      </c>
      <c r="E4" s="78">
        <v>80</v>
      </c>
      <c r="F4" s="79">
        <f>(META!C$24+AVERAGE(B4:E4)/10*META!C$23)</f>
        <v>6746.3019999999997</v>
      </c>
      <c r="G4" s="76">
        <v>0</v>
      </c>
      <c r="H4" s="77">
        <v>20</v>
      </c>
      <c r="I4" s="77">
        <v>40</v>
      </c>
      <c r="J4" s="78"/>
      <c r="K4" s="80">
        <v>1.583</v>
      </c>
      <c r="L4" s="81">
        <v>1.4430000000000001</v>
      </c>
      <c r="M4" s="81">
        <v>1.39</v>
      </c>
      <c r="N4" s="82"/>
      <c r="O4" s="17">
        <f t="shared" ref="O4:O35" si="0">SLOPE(K4:N4,G4:J4)</f>
        <v>-4.8250000000000012E-3</v>
      </c>
      <c r="P4" s="8">
        <f t="shared" ref="P4:P35" si="1">RSQ(K4:N4,G4:J4)</f>
        <v>0.93656341144523825</v>
      </c>
      <c r="Q4" s="79">
        <v>25.6</v>
      </c>
      <c r="R4" s="79">
        <v>26</v>
      </c>
      <c r="S4" s="79">
        <v>23.7</v>
      </c>
      <c r="T4" s="8">
        <f>O4*F4*101.325/8.3145/META!C$23/(273.15+Fluxes!Q4)*10</f>
        <v>-4.2265379108024831E-2</v>
      </c>
      <c r="U4" s="17">
        <f>T4/1000*12*60</f>
        <v>-3.0431072957777878E-2</v>
      </c>
      <c r="V4" s="111">
        <v>2.5708212831782609</v>
      </c>
    </row>
    <row r="5" spans="1:22" x14ac:dyDescent="0.25">
      <c r="A5" s="25" t="s">
        <v>15</v>
      </c>
      <c r="B5" s="83">
        <v>83</v>
      </c>
      <c r="C5" s="84">
        <v>80</v>
      </c>
      <c r="D5" s="84">
        <v>80</v>
      </c>
      <c r="E5" s="85">
        <v>82</v>
      </c>
      <c r="F5" s="86">
        <f>(META!C$24+AVERAGE(B5:E5)/10*META!C$23)</f>
        <v>6840.55</v>
      </c>
      <c r="G5" s="83">
        <v>0</v>
      </c>
      <c r="H5" s="84">
        <v>20</v>
      </c>
      <c r="I5" s="84">
        <v>40</v>
      </c>
      <c r="J5" s="85"/>
      <c r="K5" s="87">
        <v>1.548</v>
      </c>
      <c r="L5" s="88">
        <v>1.9079999999999999</v>
      </c>
      <c r="M5" s="88">
        <v>2.1890000000000001</v>
      </c>
      <c r="N5" s="89"/>
      <c r="O5" s="18">
        <f t="shared" si="0"/>
        <v>1.6025000000000001E-2</v>
      </c>
      <c r="P5" s="6">
        <f t="shared" si="1"/>
        <v>0.99496240164535166</v>
      </c>
      <c r="Q5" s="86">
        <v>25.6</v>
      </c>
      <c r="R5" s="86">
        <v>26.1</v>
      </c>
      <c r="S5" s="86">
        <v>37.700000000000003</v>
      </c>
      <c r="T5" s="6">
        <f>O5*F5*101.325/8.3145/META!C$23/(273.15+Fluxes!Q5)*10</f>
        <v>0.14233468101348509</v>
      </c>
      <c r="U5" s="18">
        <f t="shared" ref="U5:U43" si="2">T5/1000*12*60</f>
        <v>0.10248097032970926</v>
      </c>
      <c r="V5" s="112">
        <v>4.0242725916568309</v>
      </c>
    </row>
    <row r="6" spans="1:22" x14ac:dyDescent="0.25">
      <c r="A6" s="25" t="s">
        <v>16</v>
      </c>
      <c r="B6" s="83">
        <v>88</v>
      </c>
      <c r="C6" s="84">
        <v>85</v>
      </c>
      <c r="D6" s="84">
        <v>74</v>
      </c>
      <c r="E6" s="85">
        <v>78</v>
      </c>
      <c r="F6" s="86">
        <f>(META!C$24+AVERAGE(B6:E6)/10*META!C$23)</f>
        <v>6840.55</v>
      </c>
      <c r="G6" s="83">
        <v>0</v>
      </c>
      <c r="H6" s="84">
        <v>20</v>
      </c>
      <c r="I6" s="84">
        <v>40</v>
      </c>
      <c r="J6" s="85"/>
      <c r="K6" s="87">
        <v>1.6160000000000001</v>
      </c>
      <c r="L6" s="88">
        <v>1.411</v>
      </c>
      <c r="M6" s="88">
        <v>1.4019999999999999</v>
      </c>
      <c r="N6" s="89"/>
      <c r="O6" s="18">
        <f t="shared" si="0"/>
        <v>-5.3500000000000049E-3</v>
      </c>
      <c r="P6" s="6">
        <f t="shared" si="1"/>
        <v>0.78148392528042643</v>
      </c>
      <c r="Q6" s="86">
        <v>25.6</v>
      </c>
      <c r="R6" s="86">
        <v>26.1</v>
      </c>
      <c r="S6" s="86">
        <v>45.8</v>
      </c>
      <c r="T6" s="6">
        <f>O6*F6*101.325/8.3145/META!C$23/(273.15+Fluxes!Q6)*10</f>
        <v>-4.7518910665968549E-2</v>
      </c>
      <c r="U6" s="18">
        <f t="shared" si="2"/>
        <v>-3.421361567949735E-2</v>
      </c>
      <c r="V6" s="112">
        <v>4.1506106424893767</v>
      </c>
    </row>
    <row r="7" spans="1:22" x14ac:dyDescent="0.25">
      <c r="A7" s="26" t="s">
        <v>17</v>
      </c>
      <c r="B7" s="90">
        <v>81</v>
      </c>
      <c r="C7" s="91">
        <v>74</v>
      </c>
      <c r="D7" s="91">
        <v>81</v>
      </c>
      <c r="E7" s="92">
        <v>73</v>
      </c>
      <c r="F7" s="93">
        <f>(META!C$24+AVERAGE(B7:E7)/10*META!C$23)</f>
        <v>6714.8860000000004</v>
      </c>
      <c r="G7" s="90">
        <v>0</v>
      </c>
      <c r="H7" s="91">
        <v>20</v>
      </c>
      <c r="I7" s="91">
        <v>40</v>
      </c>
      <c r="J7" s="92"/>
      <c r="K7" s="94">
        <v>1.5509999999999999</v>
      </c>
      <c r="L7" s="95">
        <v>1.589</v>
      </c>
      <c r="M7" s="95">
        <v>1.6180000000000001</v>
      </c>
      <c r="N7" s="96"/>
      <c r="O7" s="27">
        <f t="shared" si="0"/>
        <v>1.6750000000000042E-3</v>
      </c>
      <c r="P7" s="28">
        <f t="shared" si="1"/>
        <v>0.99402125775022165</v>
      </c>
      <c r="Q7" s="93">
        <v>25.6</v>
      </c>
      <c r="R7" s="93">
        <v>26.9</v>
      </c>
      <c r="S7" s="93">
        <v>46.9</v>
      </c>
      <c r="T7" s="28">
        <f>O7*F7*101.325/8.3145/META!C$23/(273.15+Fluxes!Q7)*10</f>
        <v>1.4604111090518661E-2</v>
      </c>
      <c r="U7" s="27">
        <f t="shared" si="2"/>
        <v>1.0514959985173437E-2</v>
      </c>
      <c r="V7" s="113">
        <v>3.2870237227841348</v>
      </c>
    </row>
    <row r="8" spans="1:22" x14ac:dyDescent="0.25">
      <c r="A8" s="2" t="s">
        <v>18</v>
      </c>
      <c r="B8" s="83">
        <v>82</v>
      </c>
      <c r="C8" s="84">
        <v>79</v>
      </c>
      <c r="D8" s="84">
        <v>79</v>
      </c>
      <c r="E8" s="85">
        <v>81</v>
      </c>
      <c r="F8" s="86">
        <f>(META!C$24+AVERAGE(B8:E8)/10*META!C$23)</f>
        <v>6809.134</v>
      </c>
      <c r="G8" s="83">
        <v>0</v>
      </c>
      <c r="H8" s="84">
        <v>20</v>
      </c>
      <c r="I8" s="84">
        <v>40</v>
      </c>
      <c r="J8" s="85"/>
      <c r="K8" s="87">
        <v>1.569</v>
      </c>
      <c r="L8" s="88">
        <v>1.4179999999999999</v>
      </c>
      <c r="M8" s="88">
        <v>1.3160000000000001</v>
      </c>
      <c r="N8" s="89"/>
      <c r="O8" s="18">
        <f t="shared" si="0"/>
        <v>-6.3249999999999973E-3</v>
      </c>
      <c r="P8" s="6">
        <f t="shared" si="1"/>
        <v>0.98765095562367555</v>
      </c>
      <c r="Q8" s="86">
        <v>26</v>
      </c>
      <c r="R8" s="86">
        <v>26.1</v>
      </c>
      <c r="S8" s="86">
        <v>31.3</v>
      </c>
      <c r="T8" s="6">
        <f>O8*F8*101.325/8.3145/META!C$23/(273.15+Fluxes!Q8)*10</f>
        <v>-5.5846118061734097E-2</v>
      </c>
      <c r="U8" s="18">
        <f t="shared" si="2"/>
        <v>-4.0209205004448551E-2</v>
      </c>
      <c r="V8" s="112">
        <v>4.2216566148506418</v>
      </c>
    </row>
    <row r="9" spans="1:22" x14ac:dyDescent="0.25">
      <c r="A9" s="2" t="s">
        <v>19</v>
      </c>
      <c r="B9" s="83">
        <v>84</v>
      </c>
      <c r="C9" s="84">
        <v>59</v>
      </c>
      <c r="D9" s="84">
        <v>75</v>
      </c>
      <c r="E9" s="85">
        <v>79</v>
      </c>
      <c r="F9" s="86">
        <f>(META!C$24+AVERAGE(B9:E9)/10*META!C$23)</f>
        <v>6620.6379999999999</v>
      </c>
      <c r="G9" s="83">
        <v>0</v>
      </c>
      <c r="H9" s="84">
        <v>20</v>
      </c>
      <c r="I9" s="84">
        <v>40</v>
      </c>
      <c r="J9" s="85"/>
      <c r="K9" s="87">
        <v>1.5820000000000001</v>
      </c>
      <c r="L9" s="88">
        <v>1.4390000000000001</v>
      </c>
      <c r="M9" s="88">
        <v>1.248</v>
      </c>
      <c r="N9" s="89"/>
      <c r="O9" s="18">
        <f t="shared" si="0"/>
        <v>-8.3500000000000015E-3</v>
      </c>
      <c r="P9" s="6">
        <f t="shared" si="1"/>
        <v>0.99316263665823867</v>
      </c>
      <c r="Q9" s="86">
        <v>26</v>
      </c>
      <c r="R9" s="86">
        <v>26.2</v>
      </c>
      <c r="S9" s="86">
        <v>31.5</v>
      </c>
      <c r="T9" s="6">
        <f>O9*F9*101.325/8.3145/META!C$23/(273.15+Fluxes!Q9)*10</f>
        <v>-7.1684770173312082E-2</v>
      </c>
      <c r="U9" s="18">
        <f t="shared" si="2"/>
        <v>-5.161303452478469E-2</v>
      </c>
      <c r="V9" s="112">
        <v>3.3194570464904598</v>
      </c>
    </row>
    <row r="10" spans="1:22" x14ac:dyDescent="0.25">
      <c r="A10" s="2" t="s">
        <v>20</v>
      </c>
      <c r="B10" s="83">
        <v>64</v>
      </c>
      <c r="C10" s="84">
        <v>70</v>
      </c>
      <c r="D10" s="84">
        <v>70</v>
      </c>
      <c r="E10" s="85">
        <v>59</v>
      </c>
      <c r="F10" s="86">
        <f>(META!C$24+AVERAGE(B10:E10)/10*META!C$23)</f>
        <v>6353.6020000000008</v>
      </c>
      <c r="G10" s="83">
        <v>0</v>
      </c>
      <c r="H10" s="84">
        <v>20</v>
      </c>
      <c r="I10" s="84">
        <v>40</v>
      </c>
      <c r="J10" s="85"/>
      <c r="K10" s="87">
        <v>1.6140000000000001</v>
      </c>
      <c r="L10" s="88">
        <v>1.4750000000000001</v>
      </c>
      <c r="M10" s="88">
        <v>1.409</v>
      </c>
      <c r="N10" s="89"/>
      <c r="O10" s="18">
        <f t="shared" si="0"/>
        <v>-5.1250000000000019E-3</v>
      </c>
      <c r="P10" s="6">
        <f t="shared" si="1"/>
        <v>0.95944567897476496</v>
      </c>
      <c r="Q10" s="86">
        <v>26</v>
      </c>
      <c r="R10" s="86">
        <v>26.1</v>
      </c>
      <c r="S10" s="86">
        <v>35.9</v>
      </c>
      <c r="T10" s="6">
        <f>O10*F10*101.325/8.3145/META!C$23/(273.15+Fluxes!Q10)*10</f>
        <v>-4.2223521912152152E-2</v>
      </c>
      <c r="U10" s="18">
        <f t="shared" si="2"/>
        <v>-3.0400935776749551E-2</v>
      </c>
      <c r="V10" s="112">
        <v>3.5382087171000927</v>
      </c>
    </row>
    <row r="11" spans="1:22" x14ac:dyDescent="0.25">
      <c r="A11" s="29" t="s">
        <v>21</v>
      </c>
      <c r="B11" s="90">
        <v>61</v>
      </c>
      <c r="C11" s="91">
        <v>74</v>
      </c>
      <c r="D11" s="91">
        <v>75</v>
      </c>
      <c r="E11" s="92">
        <v>58</v>
      </c>
      <c r="F11" s="93">
        <f>(META!C$24+AVERAGE(B11:E11)/10*META!C$23)</f>
        <v>6392.8720000000003</v>
      </c>
      <c r="G11" s="90">
        <v>0</v>
      </c>
      <c r="H11" s="91">
        <v>20</v>
      </c>
      <c r="I11" s="91">
        <v>40</v>
      </c>
      <c r="J11" s="92"/>
      <c r="K11" s="94">
        <v>1.601</v>
      </c>
      <c r="L11" s="95">
        <v>1.5669999999999999</v>
      </c>
      <c r="M11" s="95">
        <v>1.4530000000000001</v>
      </c>
      <c r="N11" s="96"/>
      <c r="O11" s="27">
        <f t="shared" si="0"/>
        <v>-3.6999999999999976E-3</v>
      </c>
      <c r="P11" s="28">
        <f t="shared" si="1"/>
        <v>0.91124916796095012</v>
      </c>
      <c r="Q11" s="93">
        <v>26</v>
      </c>
      <c r="R11" s="93">
        <v>26.4</v>
      </c>
      <c r="S11" s="93">
        <v>34.299999999999997</v>
      </c>
      <c r="T11" s="28">
        <f>O11*F11*101.325/8.3145/META!C$23/(273.15+Fluxes!Q11)*10</f>
        <v>-3.0671732813415498E-2</v>
      </c>
      <c r="U11" s="27">
        <f t="shared" si="2"/>
        <v>-2.2083647625659161E-2</v>
      </c>
      <c r="V11" s="113">
        <v>2.1440515278128354</v>
      </c>
    </row>
    <row r="12" spans="1:22" x14ac:dyDescent="0.25">
      <c r="A12" s="2" t="s">
        <v>22</v>
      </c>
      <c r="B12" s="83">
        <v>78</v>
      </c>
      <c r="C12" s="84">
        <v>65</v>
      </c>
      <c r="D12" s="84">
        <v>70</v>
      </c>
      <c r="E12" s="85">
        <v>54</v>
      </c>
      <c r="F12" s="86">
        <f>(META!C$24+AVERAGE(B12:E12)/10*META!C$23)</f>
        <v>6385.018</v>
      </c>
      <c r="G12" s="83">
        <v>0</v>
      </c>
      <c r="H12" s="84">
        <v>20</v>
      </c>
      <c r="I12" s="84">
        <v>40</v>
      </c>
      <c r="J12" s="85"/>
      <c r="K12" s="87">
        <v>1.694</v>
      </c>
      <c r="L12" s="88">
        <v>1.5649999999999999</v>
      </c>
      <c r="M12" s="88">
        <v>1.542</v>
      </c>
      <c r="N12" s="89"/>
      <c r="O12" s="18">
        <f t="shared" si="0"/>
        <v>-3.7999999999999978E-3</v>
      </c>
      <c r="P12" s="6">
        <f t="shared" si="1"/>
        <v>0.86050553707106281</v>
      </c>
      <c r="Q12" s="86">
        <v>26.7</v>
      </c>
      <c r="R12" s="86">
        <v>26.8</v>
      </c>
      <c r="S12" s="86">
        <v>47.4</v>
      </c>
      <c r="T12" s="6">
        <f>O12*F12*101.325/8.3145/META!C$23/(273.15+Fluxes!Q12)*10</f>
        <v>-3.1388550145918598E-2</v>
      </c>
      <c r="U12" s="18">
        <f t="shared" si="2"/>
        <v>-2.2599756105061392E-2</v>
      </c>
      <c r="V12" s="112">
        <v>1.5489571634512462</v>
      </c>
    </row>
    <row r="13" spans="1:22" x14ac:dyDescent="0.25">
      <c r="A13" s="2" t="s">
        <v>23</v>
      </c>
      <c r="B13" s="83">
        <v>57</v>
      </c>
      <c r="C13" s="84">
        <v>79</v>
      </c>
      <c r="D13" s="84">
        <v>80</v>
      </c>
      <c r="E13" s="85">
        <v>70</v>
      </c>
      <c r="F13" s="86">
        <f>(META!C$24+AVERAGE(B13:E13)/10*META!C$23)</f>
        <v>6534.2440000000006</v>
      </c>
      <c r="G13" s="83">
        <v>0</v>
      </c>
      <c r="H13" s="84">
        <v>20</v>
      </c>
      <c r="I13" s="84">
        <v>40</v>
      </c>
      <c r="J13" s="85"/>
      <c r="K13" s="87">
        <v>1.5489999999999999</v>
      </c>
      <c r="L13" s="88">
        <v>1.552</v>
      </c>
      <c r="M13" s="88">
        <v>1.482</v>
      </c>
      <c r="N13" s="89"/>
      <c r="O13" s="18">
        <f t="shared" si="0"/>
        <v>-1.6749999999999988E-3</v>
      </c>
      <c r="P13" s="6">
        <f t="shared" si="1"/>
        <v>0.7164822302617565</v>
      </c>
      <c r="Q13" s="86">
        <v>26.7</v>
      </c>
      <c r="R13" s="86">
        <v>26.8</v>
      </c>
      <c r="S13" s="86">
        <v>44.7</v>
      </c>
      <c r="T13" s="6">
        <f>O13*F13*101.325/8.3145/META!C$23/(273.15+Fluxes!Q13)*10</f>
        <v>-1.4159101416247226E-2</v>
      </c>
      <c r="U13" s="18">
        <f t="shared" si="2"/>
        <v>-1.0194553019698002E-2</v>
      </c>
      <c r="V13" s="112">
        <v>2.9607270576603439</v>
      </c>
    </row>
    <row r="14" spans="1:22" x14ac:dyDescent="0.25">
      <c r="A14" s="2" t="s">
        <v>24</v>
      </c>
      <c r="B14" s="83">
        <v>50</v>
      </c>
      <c r="C14" s="84">
        <v>78</v>
      </c>
      <c r="D14" s="84">
        <v>54</v>
      </c>
      <c r="E14" s="85">
        <v>62</v>
      </c>
      <c r="F14" s="86">
        <f>(META!C$24+AVERAGE(B14:E14)/10*META!C$23)</f>
        <v>6204.3760000000002</v>
      </c>
      <c r="G14" s="83">
        <v>0</v>
      </c>
      <c r="H14" s="84">
        <v>20</v>
      </c>
      <c r="I14" s="84">
        <v>40</v>
      </c>
      <c r="J14" s="85"/>
      <c r="K14" s="87">
        <v>1.5580000000000001</v>
      </c>
      <c r="L14" s="88">
        <v>1.51</v>
      </c>
      <c r="M14" s="88">
        <v>1.446</v>
      </c>
      <c r="N14" s="89"/>
      <c r="O14" s="18">
        <f t="shared" si="0"/>
        <v>-2.8000000000000026E-3</v>
      </c>
      <c r="P14" s="6">
        <f t="shared" si="1"/>
        <v>0.99324324324324287</v>
      </c>
      <c r="Q14" s="86">
        <v>26.7</v>
      </c>
      <c r="R14" s="86">
        <v>26.8</v>
      </c>
      <c r="S14" s="86">
        <v>33.1</v>
      </c>
      <c r="T14" s="6">
        <f>O14*F14*101.325/8.3145/META!C$23/(273.15+Fluxes!Q14)*10</f>
        <v>-2.2474067136552912E-2</v>
      </c>
      <c r="U14" s="18">
        <f t="shared" si="2"/>
        <v>-1.6181328338318098E-2</v>
      </c>
      <c r="V14" s="112">
        <v>2.3325923107878612</v>
      </c>
    </row>
    <row r="15" spans="1:22" x14ac:dyDescent="0.25">
      <c r="A15" s="29" t="s">
        <v>25</v>
      </c>
      <c r="B15" s="90">
        <v>83</v>
      </c>
      <c r="C15" s="91">
        <v>90</v>
      </c>
      <c r="D15" s="91">
        <v>61</v>
      </c>
      <c r="E15" s="92">
        <v>94</v>
      </c>
      <c r="F15" s="93">
        <f>(META!C$24+AVERAGE(B15:E15)/10*META!C$23)</f>
        <v>6864.1120000000001</v>
      </c>
      <c r="G15" s="90">
        <v>0</v>
      </c>
      <c r="H15" s="91">
        <v>20</v>
      </c>
      <c r="I15" s="91">
        <v>40</v>
      </c>
      <c r="J15" s="92"/>
      <c r="K15" s="94">
        <v>1.637</v>
      </c>
      <c r="L15" s="95">
        <v>1.5069999999999999</v>
      </c>
      <c r="M15" s="95">
        <v>1.421</v>
      </c>
      <c r="N15" s="96"/>
      <c r="O15" s="27">
        <f t="shared" si="0"/>
        <v>-5.3999999999999994E-3</v>
      </c>
      <c r="P15" s="28">
        <f t="shared" si="1"/>
        <v>0.98635697372871789</v>
      </c>
      <c r="Q15" s="93">
        <v>26.7</v>
      </c>
      <c r="R15" s="93">
        <v>27</v>
      </c>
      <c r="S15" s="93">
        <v>43.1</v>
      </c>
      <c r="T15" s="28">
        <f>O15*F15*101.325/8.3145/META!C$23/(273.15+Fluxes!Q15)*10</f>
        <v>-4.7951660890660018E-2</v>
      </c>
      <c r="U15" s="27">
        <f t="shared" si="2"/>
        <v>-3.4525195841275211E-2</v>
      </c>
      <c r="V15" s="113">
        <v>1.9038925656383248</v>
      </c>
    </row>
    <row r="16" spans="1:22" x14ac:dyDescent="0.25">
      <c r="A16" s="2" t="s">
        <v>26</v>
      </c>
      <c r="B16" s="83">
        <v>82</v>
      </c>
      <c r="C16" s="84">
        <v>89</v>
      </c>
      <c r="D16" s="84">
        <v>88</v>
      </c>
      <c r="E16" s="85">
        <v>63</v>
      </c>
      <c r="F16" s="86">
        <f>(META!C$24+AVERAGE(B16:E16)/10*META!C$23)</f>
        <v>6816.9880000000003</v>
      </c>
      <c r="G16" s="83">
        <v>0</v>
      </c>
      <c r="H16" s="84">
        <v>20</v>
      </c>
      <c r="I16" s="84">
        <v>40</v>
      </c>
      <c r="J16" s="85"/>
      <c r="K16" s="87">
        <v>1.6759999999999999</v>
      </c>
      <c r="L16" s="88">
        <v>1.446</v>
      </c>
      <c r="M16" s="88">
        <v>1.0649999999999999</v>
      </c>
      <c r="N16" s="89"/>
      <c r="O16" s="18">
        <f t="shared" si="0"/>
        <v>-1.5274999999999999E-2</v>
      </c>
      <c r="P16" s="6">
        <f t="shared" si="1"/>
        <v>0.98004749887115761</v>
      </c>
      <c r="Q16" s="86">
        <v>26.3</v>
      </c>
      <c r="R16" s="86">
        <v>27.1</v>
      </c>
      <c r="S16" s="86">
        <v>34.200000000000003</v>
      </c>
      <c r="T16" s="6">
        <f>O16*F16*101.325/8.3145/META!C$23/(273.15+Fluxes!Q16)*10</f>
        <v>-0.13488977103987057</v>
      </c>
      <c r="U16" s="18">
        <f t="shared" si="2"/>
        <v>-9.7120635148706821E-2</v>
      </c>
      <c r="V16" s="112">
        <v>2.0834889660438973</v>
      </c>
    </row>
    <row r="17" spans="1:22" x14ac:dyDescent="0.25">
      <c r="A17" s="2" t="s">
        <v>27</v>
      </c>
      <c r="B17" s="83">
        <v>80</v>
      </c>
      <c r="C17" s="84">
        <v>74</v>
      </c>
      <c r="D17" s="84">
        <v>85</v>
      </c>
      <c r="E17" s="85">
        <v>79</v>
      </c>
      <c r="F17" s="86">
        <f>(META!C$24+AVERAGE(B17:E17)/10*META!C$23)</f>
        <v>6785.5720000000001</v>
      </c>
      <c r="G17" s="83">
        <v>0</v>
      </c>
      <c r="H17" s="84">
        <v>20</v>
      </c>
      <c r="I17" s="84">
        <v>40</v>
      </c>
      <c r="J17" s="85"/>
      <c r="K17" s="87">
        <v>1.6479999999999999</v>
      </c>
      <c r="L17" s="88">
        <v>1.514</v>
      </c>
      <c r="M17" s="88">
        <v>1.395</v>
      </c>
      <c r="N17" s="89"/>
      <c r="O17" s="18">
        <f t="shared" si="0"/>
        <v>-6.3249999999999973E-3</v>
      </c>
      <c r="P17" s="6">
        <f t="shared" si="1"/>
        <v>0.99882966106984605</v>
      </c>
      <c r="Q17" s="86">
        <v>26.3</v>
      </c>
      <c r="R17" s="86">
        <v>27.3</v>
      </c>
      <c r="S17" s="86">
        <v>41.2</v>
      </c>
      <c r="T17" s="6">
        <f>O17*F17*101.325/8.3145/META!C$23/(273.15+Fluxes!Q17)*10</f>
        <v>-5.5597115750638679E-2</v>
      </c>
      <c r="U17" s="18">
        <f t="shared" si="2"/>
        <v>-4.002992334045985E-2</v>
      </c>
      <c r="V17" s="112">
        <v>2.3503290615581589</v>
      </c>
    </row>
    <row r="18" spans="1:22" x14ac:dyDescent="0.25">
      <c r="A18" s="2" t="s">
        <v>28</v>
      </c>
      <c r="B18" s="83">
        <v>83</v>
      </c>
      <c r="C18" s="84">
        <v>78</v>
      </c>
      <c r="D18" s="84">
        <v>91</v>
      </c>
      <c r="E18" s="85">
        <v>72</v>
      </c>
      <c r="F18" s="86">
        <f>(META!C$24+AVERAGE(B18:E18)/10*META!C$23)</f>
        <v>6832.6959999999999</v>
      </c>
      <c r="G18" s="83">
        <v>0</v>
      </c>
      <c r="H18" s="84">
        <v>20</v>
      </c>
      <c r="I18" s="84">
        <v>40</v>
      </c>
      <c r="J18" s="85"/>
      <c r="K18" s="87">
        <v>1.661</v>
      </c>
      <c r="L18" s="88">
        <v>1.4830000000000001</v>
      </c>
      <c r="M18" s="88">
        <v>1.466</v>
      </c>
      <c r="N18" s="89"/>
      <c r="O18" s="18">
        <f t="shared" si="0"/>
        <v>-4.8750000000000017E-3</v>
      </c>
      <c r="P18" s="6">
        <f t="shared" si="1"/>
        <v>0.81484470984885315</v>
      </c>
      <c r="Q18" s="86">
        <v>26.3</v>
      </c>
      <c r="R18" s="86">
        <v>27.1</v>
      </c>
      <c r="S18" s="86">
        <v>46.8</v>
      </c>
      <c r="T18" s="6">
        <f>O18*F18*101.325/8.3145/META!C$23/(273.15+Fluxes!Q18)*10</f>
        <v>-4.314912444009434E-2</v>
      </c>
      <c r="U18" s="18">
        <f t="shared" si="2"/>
        <v>-3.1067369596867928E-2</v>
      </c>
      <c r="V18" s="112">
        <v>2.8332826092699133</v>
      </c>
    </row>
    <row r="19" spans="1:22" x14ac:dyDescent="0.25">
      <c r="A19" s="29" t="s">
        <v>29</v>
      </c>
      <c r="B19" s="90">
        <v>85</v>
      </c>
      <c r="C19" s="91">
        <v>63</v>
      </c>
      <c r="D19" s="91">
        <v>72</v>
      </c>
      <c r="E19" s="92">
        <v>73</v>
      </c>
      <c r="F19" s="93">
        <f>(META!C$24+AVERAGE(B19:E19)/10*META!C$23)</f>
        <v>6589.2219999999998</v>
      </c>
      <c r="G19" s="90">
        <v>0</v>
      </c>
      <c r="H19" s="91">
        <v>20</v>
      </c>
      <c r="I19" s="91">
        <v>40</v>
      </c>
      <c r="J19" s="92"/>
      <c r="K19" s="94">
        <v>1.6459999999999999</v>
      </c>
      <c r="L19" s="95">
        <v>1.444</v>
      </c>
      <c r="M19" s="95">
        <v>1.282</v>
      </c>
      <c r="N19" s="96"/>
      <c r="O19" s="27">
        <f t="shared" si="0"/>
        <v>-9.099999999999997E-3</v>
      </c>
      <c r="P19" s="28">
        <f t="shared" si="1"/>
        <v>0.9959908591588823</v>
      </c>
      <c r="Q19" s="93">
        <v>26.3</v>
      </c>
      <c r="R19" s="93">
        <v>27</v>
      </c>
      <c r="S19" s="93">
        <v>42.4</v>
      </c>
      <c r="T19" s="28">
        <f>O19*F19*101.325/8.3145/META!C$23/(273.15+Fluxes!Q19)*10</f>
        <v>-7.7674917593869214E-2</v>
      </c>
      <c r="U19" s="27">
        <f t="shared" si="2"/>
        <v>-5.5925940667585834E-2</v>
      </c>
      <c r="V19" s="113">
        <v>2.8392538569347061</v>
      </c>
    </row>
    <row r="20" spans="1:22" x14ac:dyDescent="0.25">
      <c r="A20" s="2" t="s">
        <v>30</v>
      </c>
      <c r="B20" s="83">
        <v>80</v>
      </c>
      <c r="C20" s="84">
        <v>80</v>
      </c>
      <c r="D20" s="84">
        <v>86</v>
      </c>
      <c r="E20" s="85">
        <v>79</v>
      </c>
      <c r="F20" s="86">
        <f>(META!C$24+AVERAGE(B20:E20)/10*META!C$23)</f>
        <v>6840.55</v>
      </c>
      <c r="G20" s="83">
        <v>0</v>
      </c>
      <c r="H20" s="84">
        <v>20</v>
      </c>
      <c r="I20" s="84">
        <v>40</v>
      </c>
      <c r="J20" s="85"/>
      <c r="K20" s="87">
        <v>1.6559999999999999</v>
      </c>
      <c r="L20" s="88">
        <v>1.621</v>
      </c>
      <c r="M20" s="88">
        <v>1.5880000000000001</v>
      </c>
      <c r="N20" s="89"/>
      <c r="O20" s="18">
        <f t="shared" si="0"/>
        <v>-1.699999999999996E-3</v>
      </c>
      <c r="P20" s="6">
        <f t="shared" si="1"/>
        <v>0.99971173248774836</v>
      </c>
      <c r="Q20" s="86">
        <v>25.9</v>
      </c>
      <c r="R20" s="86">
        <v>25.8</v>
      </c>
      <c r="S20" s="86">
        <v>43.8</v>
      </c>
      <c r="T20" s="6">
        <f>O20*F20*101.325/8.3145/META!C$23/(273.15+Fluxes!Q20)*10</f>
        <v>-1.5084319506773761E-2</v>
      </c>
      <c r="U20" s="18">
        <f t="shared" si="2"/>
        <v>-1.0860710044877108E-2</v>
      </c>
      <c r="V20" s="112">
        <v>2.5706932973411614</v>
      </c>
    </row>
    <row r="21" spans="1:22" x14ac:dyDescent="0.25">
      <c r="A21" s="2" t="s">
        <v>31</v>
      </c>
      <c r="B21" s="83">
        <v>71</v>
      </c>
      <c r="C21" s="84">
        <v>75</v>
      </c>
      <c r="D21" s="84">
        <v>79</v>
      </c>
      <c r="E21" s="85">
        <v>79</v>
      </c>
      <c r="F21" s="86">
        <f>(META!C$24+AVERAGE(B21:E21)/10*META!C$23)</f>
        <v>6675.616</v>
      </c>
      <c r="G21" s="83">
        <v>0</v>
      </c>
      <c r="H21" s="84">
        <v>20</v>
      </c>
      <c r="I21" s="84">
        <v>40</v>
      </c>
      <c r="J21" s="85"/>
      <c r="K21" s="87">
        <v>1.728</v>
      </c>
      <c r="L21" s="88">
        <v>1.7250000000000001</v>
      </c>
      <c r="M21" s="88">
        <v>1.677</v>
      </c>
      <c r="N21" s="89"/>
      <c r="O21" s="18">
        <f t="shared" si="0"/>
        <v>-1.2749999999999984E-3</v>
      </c>
      <c r="P21" s="6">
        <f t="shared" si="1"/>
        <v>0.79395604395604258</v>
      </c>
      <c r="Q21" s="86">
        <v>25.9</v>
      </c>
      <c r="R21" s="86">
        <v>26</v>
      </c>
      <c r="S21" s="86">
        <v>50.7</v>
      </c>
      <c r="T21" s="6">
        <f>O21*F21*101.325/8.3145/META!C$23/(273.15+Fluxes!Q21)*10</f>
        <v>-1.1040463630321878E-2</v>
      </c>
      <c r="U21" s="18">
        <f t="shared" si="2"/>
        <v>-7.9491338138317508E-3</v>
      </c>
      <c r="V21" s="112">
        <v>1.5273386652612815</v>
      </c>
    </row>
    <row r="22" spans="1:22" x14ac:dyDescent="0.25">
      <c r="A22" s="2" t="s">
        <v>32</v>
      </c>
      <c r="B22" s="83">
        <v>84</v>
      </c>
      <c r="C22" s="84">
        <v>69</v>
      </c>
      <c r="D22" s="84">
        <v>85</v>
      </c>
      <c r="E22" s="85">
        <v>66</v>
      </c>
      <c r="F22" s="86">
        <f>(META!C$24+AVERAGE(B22:E22)/10*META!C$23)</f>
        <v>6675.616</v>
      </c>
      <c r="G22" s="83">
        <v>0</v>
      </c>
      <c r="H22" s="84">
        <v>20</v>
      </c>
      <c r="I22" s="84">
        <v>40</v>
      </c>
      <c r="J22" s="85"/>
      <c r="K22" s="87">
        <v>1.7230000000000001</v>
      </c>
      <c r="L22" s="88">
        <v>1.7330000000000001</v>
      </c>
      <c r="M22" s="88">
        <v>1.744</v>
      </c>
      <c r="N22" s="89"/>
      <c r="O22" s="18">
        <f t="shared" si="0"/>
        <v>5.2499999999999769E-4</v>
      </c>
      <c r="P22" s="6">
        <f t="shared" si="1"/>
        <v>0.99924471299093676</v>
      </c>
      <c r="Q22" s="86">
        <v>25.9</v>
      </c>
      <c r="R22" s="86">
        <v>26.6</v>
      </c>
      <c r="S22" s="86">
        <v>51.8</v>
      </c>
      <c r="T22" s="6">
        <f>O22*F22*101.325/8.3145/META!C$23/(273.15+Fluxes!Q22)*10</f>
        <v>4.5460732595442891E-3</v>
      </c>
      <c r="U22" s="18">
        <f t="shared" si="2"/>
        <v>3.2731727468718885E-3</v>
      </c>
      <c r="V22" s="112">
        <v>2.4437418644180489</v>
      </c>
    </row>
    <row r="23" spans="1:22" x14ac:dyDescent="0.25">
      <c r="A23" s="29" t="s">
        <v>33</v>
      </c>
      <c r="B23" s="90">
        <v>64</v>
      </c>
      <c r="C23" s="91">
        <v>81</v>
      </c>
      <c r="D23" s="91">
        <v>73</v>
      </c>
      <c r="E23" s="92">
        <v>80</v>
      </c>
      <c r="F23" s="93">
        <f>(META!C$24+AVERAGE(B23:E23)/10*META!C$23)</f>
        <v>6628.4920000000002</v>
      </c>
      <c r="G23" s="90">
        <v>0</v>
      </c>
      <c r="H23" s="91">
        <v>20</v>
      </c>
      <c r="I23" s="91">
        <v>40</v>
      </c>
      <c r="J23" s="92"/>
      <c r="K23" s="94">
        <v>1.6830000000000001</v>
      </c>
      <c r="L23" s="95">
        <v>1.512</v>
      </c>
      <c r="M23" s="118">
        <v>1.4370000000000001</v>
      </c>
      <c r="N23" s="96"/>
      <c r="O23" s="27">
        <f t="shared" si="0"/>
        <v>-6.1500000000000001E-3</v>
      </c>
      <c r="P23" s="28">
        <f t="shared" si="1"/>
        <v>0.95168899792413653</v>
      </c>
      <c r="Q23" s="93">
        <v>25.9</v>
      </c>
      <c r="R23" s="93">
        <v>26.6</v>
      </c>
      <c r="S23" s="93">
        <v>29.7</v>
      </c>
      <c r="T23" s="28">
        <f>O23*F23*101.325/8.3145/META!C$23/(273.15+Fluxes!Q23)*10</f>
        <v>-5.2878074452473792E-2</v>
      </c>
      <c r="U23" s="27">
        <f t="shared" si="2"/>
        <v>-3.8072213605781127E-2</v>
      </c>
      <c r="V23" s="113">
        <v>3.0648032355684212</v>
      </c>
    </row>
    <row r="24" spans="1:22" x14ac:dyDescent="0.25">
      <c r="A24" s="2" t="s">
        <v>34</v>
      </c>
      <c r="B24" s="83">
        <v>95</v>
      </c>
      <c r="C24" s="84">
        <v>87</v>
      </c>
      <c r="D24" s="84">
        <v>84</v>
      </c>
      <c r="E24" s="85">
        <v>91</v>
      </c>
      <c r="F24" s="86">
        <f>(META!C$24+AVERAGE(B24:E24)/10*META!C$23)</f>
        <v>7091.8780000000006</v>
      </c>
      <c r="G24" s="83">
        <v>0</v>
      </c>
      <c r="H24" s="84">
        <v>20</v>
      </c>
      <c r="I24" s="84">
        <v>40</v>
      </c>
      <c r="J24" s="85"/>
      <c r="K24" s="87">
        <v>1.88</v>
      </c>
      <c r="L24" s="88">
        <v>1.6379999999999999</v>
      </c>
      <c r="M24" s="88">
        <v>1.4750000000000001</v>
      </c>
      <c r="N24" s="89"/>
      <c r="O24" s="18">
        <f t="shared" si="0"/>
        <v>-1.0124999999999995E-2</v>
      </c>
      <c r="P24" s="6">
        <f t="shared" si="1"/>
        <v>0.9874758185568997</v>
      </c>
      <c r="Q24" s="86">
        <v>25.5</v>
      </c>
      <c r="R24" s="86">
        <v>25.9</v>
      </c>
      <c r="S24" s="86">
        <v>34.6</v>
      </c>
      <c r="T24" s="6">
        <f>O24*F24*101.325/8.3145/META!C$23/(273.15+Fluxes!Q24)*10</f>
        <v>-9.3266000885718292E-2</v>
      </c>
      <c r="U24" s="18">
        <f t="shared" si="2"/>
        <v>-6.7151520637717163E-2</v>
      </c>
      <c r="V24" s="112">
        <v>2.9621374816098154</v>
      </c>
    </row>
    <row r="25" spans="1:22" x14ac:dyDescent="0.25">
      <c r="A25" s="2" t="s">
        <v>35</v>
      </c>
      <c r="B25" s="83">
        <v>80</v>
      </c>
      <c r="C25" s="84">
        <v>78</v>
      </c>
      <c r="D25" s="84">
        <v>81</v>
      </c>
      <c r="E25" s="85">
        <v>83</v>
      </c>
      <c r="F25" s="86">
        <f>(META!C$24+AVERAGE(B25:E25)/10*META!C$23)</f>
        <v>6816.9880000000003</v>
      </c>
      <c r="G25" s="83">
        <v>0</v>
      </c>
      <c r="H25" s="84">
        <v>20</v>
      </c>
      <c r="I25" s="84">
        <v>40</v>
      </c>
      <c r="J25" s="85"/>
      <c r="K25" s="87">
        <v>1.778</v>
      </c>
      <c r="L25" s="88">
        <v>1.7130000000000001</v>
      </c>
      <c r="M25" s="88">
        <v>1.7</v>
      </c>
      <c r="N25" s="89"/>
      <c r="O25" s="18">
        <f t="shared" si="0"/>
        <v>-1.9500000000000016E-3</v>
      </c>
      <c r="P25" s="6">
        <f t="shared" si="1"/>
        <v>0.87096774193548476</v>
      </c>
      <c r="Q25" s="86">
        <v>25.5</v>
      </c>
      <c r="R25" s="86">
        <v>25.7</v>
      </c>
      <c r="S25" s="86">
        <v>45.5</v>
      </c>
      <c r="T25" s="6">
        <f>O25*F25*101.325/8.3145/META!C$23/(273.15+Fluxes!Q25)*10</f>
        <v>-1.7266098266834496E-2</v>
      </c>
      <c r="U25" s="18">
        <f t="shared" si="2"/>
        <v>-1.2431590752120837E-2</v>
      </c>
      <c r="V25" s="112">
        <v>2.6305379840613674</v>
      </c>
    </row>
    <row r="26" spans="1:22" x14ac:dyDescent="0.25">
      <c r="A26" s="2" t="s">
        <v>36</v>
      </c>
      <c r="B26" s="83">
        <v>79</v>
      </c>
      <c r="C26" s="84">
        <v>87</v>
      </c>
      <c r="D26" s="84">
        <v>76</v>
      </c>
      <c r="E26" s="85">
        <v>97</v>
      </c>
      <c r="F26" s="86">
        <f>(META!C$24+AVERAGE(B26:E26)/10*META!C$23)</f>
        <v>6950.5060000000003</v>
      </c>
      <c r="G26" s="83">
        <v>0</v>
      </c>
      <c r="H26" s="84">
        <v>20</v>
      </c>
      <c r="I26" s="84">
        <v>40</v>
      </c>
      <c r="J26" s="85"/>
      <c r="K26" s="87">
        <v>1.7829999999999999</v>
      </c>
      <c r="L26" s="88">
        <v>1.5640000000000001</v>
      </c>
      <c r="M26" s="88">
        <v>1.4159999999999999</v>
      </c>
      <c r="N26" s="89"/>
      <c r="O26" s="18">
        <f t="shared" si="0"/>
        <v>-9.1749999999999991E-3</v>
      </c>
      <c r="P26" s="6">
        <f t="shared" si="1"/>
        <v>0.98767807033839483</v>
      </c>
      <c r="Q26" s="86">
        <v>25.5</v>
      </c>
      <c r="R26" s="86">
        <v>26</v>
      </c>
      <c r="S26" s="86">
        <v>29.8</v>
      </c>
      <c r="T26" s="6">
        <f>O26*F26*101.325/8.3145/META!C$23/(273.15+Fluxes!Q26)*10</f>
        <v>-8.283036267269453E-2</v>
      </c>
      <c r="U26" s="18">
        <f t="shared" si="2"/>
        <v>-5.9637861124340059E-2</v>
      </c>
      <c r="V26" s="112">
        <v>2.7711846027648215</v>
      </c>
    </row>
    <row r="27" spans="1:22" x14ac:dyDescent="0.25">
      <c r="A27" s="29" t="s">
        <v>37</v>
      </c>
      <c r="B27" s="90">
        <v>92</v>
      </c>
      <c r="C27" s="91">
        <v>72</v>
      </c>
      <c r="D27" s="91">
        <v>83</v>
      </c>
      <c r="E27" s="92">
        <v>84</v>
      </c>
      <c r="F27" s="93">
        <f>(META!C$24+AVERAGE(B27:E27)/10*META!C$23)</f>
        <v>6887.6740000000009</v>
      </c>
      <c r="G27" s="90">
        <v>0</v>
      </c>
      <c r="H27" s="91">
        <v>20</v>
      </c>
      <c r="I27" s="91">
        <v>40</v>
      </c>
      <c r="J27" s="92"/>
      <c r="K27" s="94">
        <v>1.752</v>
      </c>
      <c r="L27" s="95">
        <v>1.6140000000000001</v>
      </c>
      <c r="M27" s="95">
        <v>1.5209999999999999</v>
      </c>
      <c r="N27" s="96"/>
      <c r="O27" s="27">
        <f t="shared" si="0"/>
        <v>-5.7750000000000024E-3</v>
      </c>
      <c r="P27" s="28">
        <f t="shared" si="1"/>
        <v>0.98750832778147934</v>
      </c>
      <c r="Q27" s="93">
        <v>25.5</v>
      </c>
      <c r="R27" s="93">
        <v>25.5</v>
      </c>
      <c r="S27" s="93">
        <v>40</v>
      </c>
      <c r="T27" s="28">
        <f>O27*F27*101.325/8.3145/META!C$23/(273.15+Fluxes!Q27)*10</f>
        <v>-5.1664429650274575E-2</v>
      </c>
      <c r="U27" s="27">
        <f t="shared" si="2"/>
        <v>-3.7198389348197691E-2</v>
      </c>
      <c r="V27" s="113">
        <v>2.2927622554457643</v>
      </c>
    </row>
    <row r="28" spans="1:22" x14ac:dyDescent="0.25">
      <c r="A28" s="2" t="s">
        <v>38</v>
      </c>
      <c r="B28" s="83">
        <v>65</v>
      </c>
      <c r="C28" s="84">
        <v>79</v>
      </c>
      <c r="D28" s="84">
        <v>71</v>
      </c>
      <c r="E28" s="85">
        <v>63</v>
      </c>
      <c r="F28" s="86">
        <f>(META!C$24+AVERAGE(B28:E28)/10*META!C$23)</f>
        <v>6471.4120000000003</v>
      </c>
      <c r="G28" s="83">
        <v>0</v>
      </c>
      <c r="H28" s="84">
        <v>20</v>
      </c>
      <c r="I28" s="84">
        <v>40</v>
      </c>
      <c r="J28" s="85"/>
      <c r="K28" s="87">
        <v>1.716</v>
      </c>
      <c r="L28" s="88">
        <v>1.492</v>
      </c>
      <c r="M28" s="88">
        <v>1.333</v>
      </c>
      <c r="N28" s="89"/>
      <c r="O28" s="18">
        <f t="shared" si="0"/>
        <v>-9.5750000000000002E-3</v>
      </c>
      <c r="P28" s="6">
        <f t="shared" si="1"/>
        <v>0.99049048823746555</v>
      </c>
      <c r="Q28" s="86">
        <v>25.6</v>
      </c>
      <c r="R28" s="86">
        <v>25.9</v>
      </c>
      <c r="S28" s="86">
        <v>36.799999999999997</v>
      </c>
      <c r="T28" s="6">
        <f>O28*F28*101.325/8.3145/META!C$23/(273.15+Fluxes!Q28)*10</f>
        <v>-8.0456197847804597E-2</v>
      </c>
      <c r="U28" s="18">
        <f t="shared" si="2"/>
        <v>-5.7928462450419313E-2</v>
      </c>
      <c r="V28" s="112">
        <v>6.1418869325707872</v>
      </c>
    </row>
    <row r="29" spans="1:22" x14ac:dyDescent="0.25">
      <c r="A29" s="2" t="s">
        <v>39</v>
      </c>
      <c r="B29" s="83">
        <v>83</v>
      </c>
      <c r="C29" s="84">
        <v>90</v>
      </c>
      <c r="D29" s="84">
        <v>94</v>
      </c>
      <c r="E29" s="85">
        <v>72</v>
      </c>
      <c r="F29" s="86">
        <f>(META!C$24+AVERAGE(B29:E29)/10*META!C$23)</f>
        <v>6950.5060000000003</v>
      </c>
      <c r="G29" s="83">
        <v>0</v>
      </c>
      <c r="H29" s="84">
        <v>20</v>
      </c>
      <c r="I29" s="84">
        <v>40</v>
      </c>
      <c r="J29" s="85"/>
      <c r="K29" s="87">
        <v>1.5620000000000001</v>
      </c>
      <c r="L29" s="88">
        <v>1.448</v>
      </c>
      <c r="M29" s="88">
        <v>1.36</v>
      </c>
      <c r="N29" s="89"/>
      <c r="O29" s="18">
        <f t="shared" si="0"/>
        <v>-5.0499999999999989E-3</v>
      </c>
      <c r="P29" s="6">
        <f t="shared" si="1"/>
        <v>0.99450799428051462</v>
      </c>
      <c r="Q29" s="86">
        <v>25.6</v>
      </c>
      <c r="R29" s="86">
        <v>26.2</v>
      </c>
      <c r="S29" s="86">
        <v>41.9</v>
      </c>
      <c r="T29" s="6">
        <f>O29*F29*101.325/8.3145/META!C$23/(273.15+Fluxes!Q29)*10</f>
        <v>-4.5575293405214212E-2</v>
      </c>
      <c r="U29" s="18">
        <f t="shared" si="2"/>
        <v>-3.2814211251754238E-2</v>
      </c>
      <c r="V29" s="112">
        <v>3.4058005345202664</v>
      </c>
    </row>
    <row r="30" spans="1:22" x14ac:dyDescent="0.25">
      <c r="A30" s="2" t="s">
        <v>40</v>
      </c>
      <c r="B30" s="83">
        <v>88</v>
      </c>
      <c r="C30" s="84">
        <v>89</v>
      </c>
      <c r="D30" s="84">
        <v>92</v>
      </c>
      <c r="E30" s="85">
        <v>81</v>
      </c>
      <c r="F30" s="86">
        <f>(META!C$24+AVERAGE(B30:E30)/10*META!C$23)</f>
        <v>7036.9</v>
      </c>
      <c r="G30" s="83">
        <v>0</v>
      </c>
      <c r="H30" s="84">
        <v>20</v>
      </c>
      <c r="I30" s="84">
        <v>40</v>
      </c>
      <c r="J30" s="85"/>
      <c r="K30" s="87">
        <v>1.5649999999999999</v>
      </c>
      <c r="L30" s="88">
        <v>1.351</v>
      </c>
      <c r="M30" s="88">
        <v>1.1910000000000001</v>
      </c>
      <c r="N30" s="89"/>
      <c r="O30" s="18">
        <f t="shared" si="0"/>
        <v>-9.3499999999999972E-3</v>
      </c>
      <c r="P30" s="6">
        <f t="shared" si="1"/>
        <v>0.99309894354197437</v>
      </c>
      <c r="Q30" s="86">
        <v>25.6</v>
      </c>
      <c r="R30" s="86">
        <v>26.5</v>
      </c>
      <c r="S30" s="86">
        <v>27.5</v>
      </c>
      <c r="T30" s="6">
        <f>O30*F30*101.325/8.3145/META!C$23/(273.15+Fluxes!Q30)*10</f>
        <v>-8.5430837290603079E-2</v>
      </c>
      <c r="U30" s="18">
        <f t="shared" si="2"/>
        <v>-6.1510202849234218E-2</v>
      </c>
      <c r="V30" s="112">
        <v>4.1011990884481504</v>
      </c>
    </row>
    <row r="31" spans="1:22" x14ac:dyDescent="0.25">
      <c r="A31" s="29" t="s">
        <v>41</v>
      </c>
      <c r="B31" s="90">
        <v>80</v>
      </c>
      <c r="C31" s="91">
        <v>72</v>
      </c>
      <c r="D31" s="91">
        <v>86</v>
      </c>
      <c r="E31" s="92">
        <v>73</v>
      </c>
      <c r="F31" s="93">
        <f>(META!C$24+AVERAGE(B31:E31)/10*META!C$23)</f>
        <v>6730.594000000001</v>
      </c>
      <c r="G31" s="90">
        <v>0</v>
      </c>
      <c r="H31" s="91">
        <v>20</v>
      </c>
      <c r="I31" s="91">
        <v>40</v>
      </c>
      <c r="J31" s="92"/>
      <c r="K31" s="94">
        <v>1.571</v>
      </c>
      <c r="L31" s="95">
        <v>1.548</v>
      </c>
      <c r="M31" s="95">
        <v>1.554</v>
      </c>
      <c r="N31" s="96"/>
      <c r="O31" s="27">
        <f t="shared" si="0"/>
        <v>-4.2499999999999759E-4</v>
      </c>
      <c r="P31" s="28">
        <f t="shared" si="1"/>
        <v>0.50761124121779733</v>
      </c>
      <c r="Q31" s="93">
        <v>25.6</v>
      </c>
      <c r="R31" s="93">
        <v>26.7</v>
      </c>
      <c r="S31" s="93">
        <v>24.4</v>
      </c>
      <c r="T31" s="28">
        <f>O31*F31*101.325/8.3145/META!C$23/(273.15+Fluxes!Q31)*10</f>
        <v>-3.7141889757958146E-3</v>
      </c>
      <c r="U31" s="27">
        <f t="shared" si="2"/>
        <v>-2.6742160625729864E-3</v>
      </c>
      <c r="V31" s="113">
        <v>5.1512494011901149</v>
      </c>
    </row>
    <row r="32" spans="1:22" x14ac:dyDescent="0.25">
      <c r="A32" s="2" t="s">
        <v>42</v>
      </c>
      <c r="B32" s="83">
        <v>82</v>
      </c>
      <c r="C32" s="84">
        <v>82</v>
      </c>
      <c r="D32" s="84">
        <v>84</v>
      </c>
      <c r="E32" s="85">
        <v>78</v>
      </c>
      <c r="F32" s="86">
        <f>(META!C$24+AVERAGE(B32:E32)/10*META!C$23)</f>
        <v>6848.4040000000005</v>
      </c>
      <c r="G32" s="83">
        <v>0</v>
      </c>
      <c r="H32" s="84">
        <v>20</v>
      </c>
      <c r="I32" s="84">
        <v>40</v>
      </c>
      <c r="J32" s="85"/>
      <c r="K32" s="87">
        <v>1.54</v>
      </c>
      <c r="L32" s="88">
        <v>1.516</v>
      </c>
      <c r="M32" s="88">
        <v>1.33</v>
      </c>
      <c r="N32" s="89"/>
      <c r="O32" s="18">
        <f t="shared" si="0"/>
        <v>-5.2499999999999995E-3</v>
      </c>
      <c r="P32" s="6">
        <f t="shared" si="1"/>
        <v>0.8344686648501366</v>
      </c>
      <c r="Q32" s="86">
        <v>25.7</v>
      </c>
      <c r="R32" s="86">
        <v>25.9</v>
      </c>
      <c r="S32" s="86">
        <v>35.6</v>
      </c>
      <c r="T32" s="6">
        <f>O32*F32*101.325/8.3145/META!C$23/(273.15+Fluxes!Q32)*10</f>
        <v>-4.6668624630766847E-2</v>
      </c>
      <c r="U32" s="18">
        <f t="shared" si="2"/>
        <v>-3.3601409734152134E-2</v>
      </c>
      <c r="V32" s="112">
        <v>6.1453105871836202</v>
      </c>
    </row>
    <row r="33" spans="1:22" x14ac:dyDescent="0.25">
      <c r="A33" s="2" t="s">
        <v>43</v>
      </c>
      <c r="B33" s="83">
        <v>61</v>
      </c>
      <c r="C33" s="84">
        <v>71</v>
      </c>
      <c r="D33" s="84">
        <v>81</v>
      </c>
      <c r="E33" s="85">
        <v>70</v>
      </c>
      <c r="F33" s="86">
        <f>(META!C$24+AVERAGE(B33:E33)/10*META!C$23)</f>
        <v>6510.6820000000007</v>
      </c>
      <c r="G33" s="83">
        <v>0</v>
      </c>
      <c r="H33" s="84">
        <v>20</v>
      </c>
      <c r="I33" s="84">
        <v>40</v>
      </c>
      <c r="J33" s="85"/>
      <c r="K33" s="87">
        <v>1.581</v>
      </c>
      <c r="L33" s="88">
        <v>1.603</v>
      </c>
      <c r="M33" s="88">
        <v>1.31</v>
      </c>
      <c r="N33" s="89"/>
      <c r="O33" s="18">
        <f t="shared" si="0"/>
        <v>-6.774999999999998E-3</v>
      </c>
      <c r="P33" s="6">
        <f t="shared" si="1"/>
        <v>0.68948327011904309</v>
      </c>
      <c r="Q33" s="86">
        <v>25.7</v>
      </c>
      <c r="R33" s="86">
        <v>25.7</v>
      </c>
      <c r="S33" s="86">
        <v>47.4</v>
      </c>
      <c r="T33" s="6">
        <f>O33*F33*101.325/8.3145/META!C$23/(273.15+Fluxes!Q33)*10</f>
        <v>-5.7254827373186691E-2</v>
      </c>
      <c r="U33" s="18">
        <f t="shared" si="2"/>
        <v>-4.1223475708694418E-2</v>
      </c>
      <c r="V33" s="112">
        <v>3.7120382094095032</v>
      </c>
    </row>
    <row r="34" spans="1:22" x14ac:dyDescent="0.25">
      <c r="A34" s="2" t="s">
        <v>44</v>
      </c>
      <c r="B34" s="83">
        <v>78</v>
      </c>
      <c r="C34" s="84">
        <v>71</v>
      </c>
      <c r="D34" s="84">
        <v>85</v>
      </c>
      <c r="E34" s="85">
        <v>58</v>
      </c>
      <c r="F34" s="86">
        <f>(META!C$24+AVERAGE(B34:E34)/10*META!C$23)</f>
        <v>6581.3680000000004</v>
      </c>
      <c r="G34" s="83">
        <v>0</v>
      </c>
      <c r="H34" s="84">
        <v>20</v>
      </c>
      <c r="I34" s="84">
        <v>40</v>
      </c>
      <c r="J34" s="85"/>
      <c r="K34" s="87">
        <v>1.597</v>
      </c>
      <c r="L34" s="88">
        <v>1.49</v>
      </c>
      <c r="M34" s="88">
        <v>1.43</v>
      </c>
      <c r="N34" s="89"/>
      <c r="O34" s="18">
        <f t="shared" si="0"/>
        <v>-4.1750000000000008E-3</v>
      </c>
      <c r="P34" s="6">
        <f t="shared" si="1"/>
        <v>0.97427686431599048</v>
      </c>
      <c r="Q34" s="86">
        <v>25.7</v>
      </c>
      <c r="R34" s="86">
        <v>25.8</v>
      </c>
      <c r="S34" s="86">
        <v>35.299999999999997</v>
      </c>
      <c r="T34" s="6">
        <f>O34*F34*101.325/8.3145/META!C$23/(273.15+Fluxes!Q34)*10</f>
        <v>-3.5665554575143914E-2</v>
      </c>
      <c r="U34" s="18">
        <f t="shared" si="2"/>
        <v>-2.5679199294103623E-2</v>
      </c>
      <c r="V34" s="112">
        <v>4.3932845591578937</v>
      </c>
    </row>
    <row r="35" spans="1:22" ht="15.75" thickBot="1" x14ac:dyDescent="0.3">
      <c r="A35" s="63" t="s">
        <v>45</v>
      </c>
      <c r="B35" s="97">
        <v>74</v>
      </c>
      <c r="C35" s="98">
        <v>70</v>
      </c>
      <c r="D35" s="98">
        <v>65</v>
      </c>
      <c r="E35" s="99">
        <v>75</v>
      </c>
      <c r="F35" s="100">
        <f>(META!C$24+AVERAGE(B35:E35)/10*META!C$23)</f>
        <v>6518.5360000000001</v>
      </c>
      <c r="G35" s="97">
        <v>0</v>
      </c>
      <c r="H35" s="98">
        <v>20</v>
      </c>
      <c r="I35" s="98">
        <v>40</v>
      </c>
      <c r="J35" s="99"/>
      <c r="K35" s="101">
        <v>1.583</v>
      </c>
      <c r="L35" s="102">
        <v>1.575</v>
      </c>
      <c r="M35" s="102">
        <v>1.5569999999999999</v>
      </c>
      <c r="N35" s="103"/>
      <c r="O35" s="64">
        <f t="shared" si="0"/>
        <v>-6.5000000000000062E-4</v>
      </c>
      <c r="P35" s="65">
        <f t="shared" si="1"/>
        <v>0.9530075187969923</v>
      </c>
      <c r="Q35" s="100">
        <v>25.7</v>
      </c>
      <c r="R35" s="100">
        <v>25.6</v>
      </c>
      <c r="S35" s="100">
        <v>51.6</v>
      </c>
      <c r="T35" s="65">
        <f>O35*F35*101.325/8.3145/META!C$23/(273.15+Fluxes!Q35)*10</f>
        <v>-5.4997095137436806E-3</v>
      </c>
      <c r="U35" s="64">
        <f t="shared" si="2"/>
        <v>-3.9597908498954504E-3</v>
      </c>
      <c r="V35" s="114">
        <v>1.5681314707126173</v>
      </c>
    </row>
    <row r="36" spans="1:22" ht="15.75" thickTop="1" x14ac:dyDescent="0.25">
      <c r="A36" s="2" t="s">
        <v>46</v>
      </c>
      <c r="B36" s="83">
        <v>92</v>
      </c>
      <c r="C36" s="84">
        <v>99</v>
      </c>
      <c r="D36" s="84">
        <v>78</v>
      </c>
      <c r="E36" s="85">
        <v>91</v>
      </c>
      <c r="F36" s="86">
        <f>(META!C$24+AVERAGE(B36:E36)/10*META!C$23)</f>
        <v>7115.4400000000005</v>
      </c>
      <c r="G36" s="83">
        <v>0</v>
      </c>
      <c r="H36" s="84">
        <v>20</v>
      </c>
      <c r="I36" s="84">
        <v>40</v>
      </c>
      <c r="J36" s="85"/>
      <c r="K36" s="87">
        <v>1.577</v>
      </c>
      <c r="L36" s="88">
        <v>1.524</v>
      </c>
      <c r="M36" s="88">
        <v>1.4359999999999999</v>
      </c>
      <c r="N36" s="89"/>
      <c r="O36" s="18">
        <f>SLOPE(K36:N36,G36:J36)</f>
        <v>-3.5250000000000004E-3</v>
      </c>
      <c r="P36" s="6">
        <f>RSQ(K36:N36,G36:J36)</f>
        <v>0.9798744824866924</v>
      </c>
      <c r="Q36" s="86">
        <v>27.6</v>
      </c>
      <c r="R36" s="86">
        <v>27.5</v>
      </c>
      <c r="S36" s="86">
        <v>34.6</v>
      </c>
      <c r="T36" s="6">
        <f>O36*F36*101.325/8.3145/META!C$23/(273.15+Fluxes!Q36)*10</f>
        <v>-3.2350785692303492E-2</v>
      </c>
      <c r="U36" s="18">
        <f t="shared" si="2"/>
        <v>-2.3292565698458518E-2</v>
      </c>
      <c r="V36" s="115">
        <v>2.1891135711992407</v>
      </c>
    </row>
    <row r="37" spans="1:22" x14ac:dyDescent="0.25">
      <c r="A37" s="2" t="s">
        <v>47</v>
      </c>
      <c r="B37" s="83">
        <v>92</v>
      </c>
      <c r="C37" s="84">
        <v>77</v>
      </c>
      <c r="D37" s="84">
        <v>73</v>
      </c>
      <c r="E37" s="85">
        <v>101</v>
      </c>
      <c r="F37" s="86">
        <f>(META!C$24+AVERAGE(B37:E37)/10*META!C$23)</f>
        <v>6981.9220000000005</v>
      </c>
      <c r="G37" s="83">
        <v>0</v>
      </c>
      <c r="H37" s="84">
        <v>20</v>
      </c>
      <c r="I37" s="84">
        <v>40</v>
      </c>
      <c r="J37" s="85"/>
      <c r="K37" s="87">
        <v>1.601</v>
      </c>
      <c r="L37" s="88">
        <v>1.5569999999999999</v>
      </c>
      <c r="M37" s="88">
        <v>1.5289999999999999</v>
      </c>
      <c r="N37" s="89"/>
      <c r="O37" s="18">
        <f t="shared" ref="O37:O43" si="3">SLOPE(K37:N37,G37:J37)</f>
        <v>-1.8000000000000017E-3</v>
      </c>
      <c r="P37" s="6">
        <f t="shared" ref="P37:P43" si="4">RSQ(K37:N37,G37:J37)</f>
        <v>0.98380566801619418</v>
      </c>
      <c r="Q37" s="86">
        <v>27.6</v>
      </c>
      <c r="R37" s="86">
        <v>27.1</v>
      </c>
      <c r="S37" s="86">
        <v>50.3</v>
      </c>
      <c r="T37" s="6">
        <f>O37*F37*101.325/8.3145/META!C$23/(273.15+Fluxes!Q37)*10</f>
        <v>-1.6209568284998629E-2</v>
      </c>
      <c r="U37" s="18">
        <f t="shared" si="2"/>
        <v>-1.1670889165199013E-2</v>
      </c>
      <c r="V37" s="115">
        <v>1.3937922689913207</v>
      </c>
    </row>
    <row r="38" spans="1:22" x14ac:dyDescent="0.25">
      <c r="A38" s="2" t="s">
        <v>48</v>
      </c>
      <c r="B38" s="83">
        <v>97</v>
      </c>
      <c r="C38" s="84">
        <v>87</v>
      </c>
      <c r="D38" s="84">
        <v>99</v>
      </c>
      <c r="E38" s="85">
        <v>85</v>
      </c>
      <c r="F38" s="86">
        <f>(META!C$24+AVERAGE(B38:E38)/10*META!C$23)</f>
        <v>7178.2719999999999</v>
      </c>
      <c r="G38" s="83">
        <v>0</v>
      </c>
      <c r="H38" s="84">
        <v>20</v>
      </c>
      <c r="I38" s="84">
        <v>40</v>
      </c>
      <c r="J38" s="85"/>
      <c r="K38" s="87">
        <v>1.55</v>
      </c>
      <c r="L38" s="88">
        <v>1.5489999999999999</v>
      </c>
      <c r="M38" s="88">
        <v>1.4930000000000001</v>
      </c>
      <c r="N38" s="89"/>
      <c r="O38" s="18">
        <f t="shared" si="3"/>
        <v>-1.4249999999999985E-3</v>
      </c>
      <c r="P38" s="6">
        <f t="shared" si="4"/>
        <v>0.76315377388036465</v>
      </c>
      <c r="Q38" s="86">
        <v>27.6</v>
      </c>
      <c r="R38" s="86">
        <v>27.1</v>
      </c>
      <c r="S38" s="86">
        <v>52.4</v>
      </c>
      <c r="T38" s="6">
        <f>O38*F38*101.325/8.3145/META!C$23/(273.15+Fluxes!Q38)*10</f>
        <v>-1.3193460631217638E-2</v>
      </c>
      <c r="U38" s="18">
        <f t="shared" si="2"/>
        <v>-9.4992916544767003E-3</v>
      </c>
      <c r="V38" s="115">
        <v>0.97156166687092949</v>
      </c>
    </row>
    <row r="39" spans="1:22" x14ac:dyDescent="0.25">
      <c r="A39" s="29" t="s">
        <v>49</v>
      </c>
      <c r="B39" s="90">
        <v>61</v>
      </c>
      <c r="C39" s="91">
        <v>90</v>
      </c>
      <c r="D39" s="91">
        <v>73</v>
      </c>
      <c r="E39" s="92">
        <v>75</v>
      </c>
      <c r="F39" s="93">
        <f>(META!C$24+AVERAGE(B39:E39)/10*META!C$23)</f>
        <v>6636.3459999999995</v>
      </c>
      <c r="G39" s="90">
        <v>0</v>
      </c>
      <c r="H39" s="91">
        <v>20</v>
      </c>
      <c r="I39" s="91">
        <v>40</v>
      </c>
      <c r="J39" s="92"/>
      <c r="K39" s="94">
        <v>1.5820000000000001</v>
      </c>
      <c r="L39" s="95">
        <v>1.591</v>
      </c>
      <c r="M39" s="95">
        <v>1.6080000000000001</v>
      </c>
      <c r="N39" s="96"/>
      <c r="O39" s="27">
        <f t="shared" si="3"/>
        <v>6.5000000000000062E-4</v>
      </c>
      <c r="P39" s="28">
        <f t="shared" si="4"/>
        <v>0.96940726577437664</v>
      </c>
      <c r="Q39" s="93">
        <v>27.6</v>
      </c>
      <c r="R39" s="93">
        <v>27.3</v>
      </c>
      <c r="S39" s="93">
        <v>53.2</v>
      </c>
      <c r="T39" s="28">
        <f>O39*F39*101.325/8.3145/META!C$23/(273.15+Fluxes!Q39)*10</f>
        <v>5.5637336102851197E-3</v>
      </c>
      <c r="U39" s="27">
        <f t="shared" si="2"/>
        <v>4.0058881994052865E-3</v>
      </c>
      <c r="V39" s="116">
        <v>0.98945660360414911</v>
      </c>
    </row>
    <row r="40" spans="1:22" x14ac:dyDescent="0.25">
      <c r="A40" s="2" t="s">
        <v>50</v>
      </c>
      <c r="B40" s="83">
        <v>65</v>
      </c>
      <c r="C40" s="84">
        <v>93</v>
      </c>
      <c r="D40" s="84">
        <v>74</v>
      </c>
      <c r="E40" s="85">
        <v>70</v>
      </c>
      <c r="F40" s="86">
        <f>(META!C$24+AVERAGE(B40:E40)/10*META!C$23)</f>
        <v>6659.9080000000004</v>
      </c>
      <c r="G40" s="83">
        <v>0</v>
      </c>
      <c r="H40" s="84">
        <v>20</v>
      </c>
      <c r="I40" s="84">
        <v>40</v>
      </c>
      <c r="J40" s="85"/>
      <c r="K40" s="87">
        <v>1.6020000000000001</v>
      </c>
      <c r="L40" s="88">
        <v>1.591</v>
      </c>
      <c r="M40" s="88">
        <v>1.5269999999999999</v>
      </c>
      <c r="N40" s="89"/>
      <c r="O40" s="18">
        <f t="shared" si="3"/>
        <v>-1.8750000000000045E-3</v>
      </c>
      <c r="P40" s="6">
        <f t="shared" si="4"/>
        <v>0.85729526519000276</v>
      </c>
      <c r="Q40" s="86">
        <v>25.5</v>
      </c>
      <c r="R40" s="86">
        <v>25.9</v>
      </c>
      <c r="S40" s="86">
        <v>48.5</v>
      </c>
      <c r="T40" s="6">
        <f>O40*F40*101.325/8.3145/META!C$23/(273.15+Fluxes!Q40)*10</f>
        <v>-1.621946666069855E-2</v>
      </c>
      <c r="U40" s="18">
        <f t="shared" si="2"/>
        <v>-1.1678015995702956E-2</v>
      </c>
      <c r="V40" s="115">
        <v>3.7159886378224769</v>
      </c>
    </row>
    <row r="41" spans="1:22" x14ac:dyDescent="0.25">
      <c r="A41" s="2" t="s">
        <v>51</v>
      </c>
      <c r="B41" s="83">
        <v>74</v>
      </c>
      <c r="C41" s="84">
        <v>81</v>
      </c>
      <c r="D41" s="84">
        <v>77</v>
      </c>
      <c r="E41" s="85">
        <v>77</v>
      </c>
      <c r="F41" s="86">
        <f>(META!C$24+AVERAGE(B41:E41)/10*META!C$23)</f>
        <v>6714.8860000000004</v>
      </c>
      <c r="G41" s="83">
        <v>0</v>
      </c>
      <c r="H41" s="84">
        <v>20</v>
      </c>
      <c r="I41" s="84">
        <v>40</v>
      </c>
      <c r="J41" s="85"/>
      <c r="K41" s="87">
        <v>1.585</v>
      </c>
      <c r="L41" s="88">
        <v>1.554</v>
      </c>
      <c r="M41" s="88">
        <v>1.474</v>
      </c>
      <c r="N41" s="89"/>
      <c r="O41" s="18">
        <f t="shared" si="3"/>
        <v>-2.7749999999999997E-3</v>
      </c>
      <c r="P41" s="6">
        <f t="shared" si="4"/>
        <v>0.93900518240016217</v>
      </c>
      <c r="Q41" s="86">
        <v>25.5</v>
      </c>
      <c r="R41" s="86">
        <v>25.9</v>
      </c>
      <c r="S41" s="86">
        <v>45.6</v>
      </c>
      <c r="T41" s="6">
        <f>O41*F41*101.325/8.3145/META!C$23/(273.15+Fluxes!Q41)*10</f>
        <v>-2.4202972025880679E-2</v>
      </c>
      <c r="U41" s="18">
        <f t="shared" si="2"/>
        <v>-1.7426139858634091E-2</v>
      </c>
      <c r="V41" s="115">
        <v>3.980906368722283</v>
      </c>
    </row>
    <row r="42" spans="1:22" x14ac:dyDescent="0.25">
      <c r="A42" s="2" t="s">
        <v>52</v>
      </c>
      <c r="B42" s="83">
        <v>87</v>
      </c>
      <c r="C42" s="84">
        <v>97</v>
      </c>
      <c r="D42" s="84">
        <v>91</v>
      </c>
      <c r="E42" s="85">
        <v>87</v>
      </c>
      <c r="F42" s="86">
        <f>(META!C$24+AVERAGE(B42:E42)/10*META!C$23)</f>
        <v>7131.148000000001</v>
      </c>
      <c r="G42" s="83">
        <v>0</v>
      </c>
      <c r="H42" s="84">
        <v>20</v>
      </c>
      <c r="I42" s="84">
        <v>40</v>
      </c>
      <c r="J42" s="85"/>
      <c r="K42" s="87">
        <v>1.605</v>
      </c>
      <c r="L42" s="88">
        <v>1.5880000000000001</v>
      </c>
      <c r="M42" s="88">
        <v>1.5660000000000001</v>
      </c>
      <c r="N42" s="89"/>
      <c r="O42" s="18">
        <f t="shared" si="3"/>
        <v>-9.7499999999999811E-4</v>
      </c>
      <c r="P42" s="6">
        <f t="shared" si="4"/>
        <v>0.99455100261551832</v>
      </c>
      <c r="Q42" s="86">
        <v>25.5</v>
      </c>
      <c r="R42" s="86">
        <v>26.1</v>
      </c>
      <c r="S42" s="86">
        <v>52.4</v>
      </c>
      <c r="T42" s="6">
        <f>O42*F42*101.325/8.3145/META!C$23/(273.15+Fluxes!Q42)*10</f>
        <v>-9.0309020731252528E-3</v>
      </c>
      <c r="U42" s="18">
        <f t="shared" si="2"/>
        <v>-6.5022494926501818E-3</v>
      </c>
      <c r="V42" s="115">
        <v>3.9571247662635618</v>
      </c>
    </row>
    <row r="43" spans="1:22" ht="15.75" thickBot="1" x14ac:dyDescent="0.3">
      <c r="A43" s="3" t="s">
        <v>53</v>
      </c>
      <c r="B43" s="104">
        <v>89</v>
      </c>
      <c r="C43" s="105">
        <v>91</v>
      </c>
      <c r="D43" s="105">
        <v>97</v>
      </c>
      <c r="E43" s="106">
        <v>110</v>
      </c>
      <c r="F43" s="107">
        <f>(META!C$24+AVERAGE(B43:E43)/10*META!C$23)</f>
        <v>7327.4980000000005</v>
      </c>
      <c r="G43" s="104">
        <v>0</v>
      </c>
      <c r="H43" s="105">
        <v>20</v>
      </c>
      <c r="I43" s="105">
        <v>40</v>
      </c>
      <c r="J43" s="106"/>
      <c r="K43" s="108">
        <v>1.601</v>
      </c>
      <c r="L43" s="109">
        <v>1.571</v>
      </c>
      <c r="M43" s="109">
        <v>1.56</v>
      </c>
      <c r="N43" s="110"/>
      <c r="O43" s="19">
        <f t="shared" si="3"/>
        <v>-1.0249999999999981E-3</v>
      </c>
      <c r="P43" s="7">
        <f t="shared" si="4"/>
        <v>0.9331976313841589</v>
      </c>
      <c r="Q43" s="107">
        <v>25.5</v>
      </c>
      <c r="R43" s="107">
        <v>25.8</v>
      </c>
      <c r="S43" s="107">
        <v>43.4</v>
      </c>
      <c r="T43" s="7">
        <f>O43*F43*101.325/8.3145/META!C$23/(273.15+Fluxes!Q43)*10</f>
        <v>-9.7554350404654797E-3</v>
      </c>
      <c r="U43" s="19">
        <f t="shared" si="2"/>
        <v>-7.0239132291351454E-3</v>
      </c>
      <c r="V43" s="117">
        <v>3.7300954904664247</v>
      </c>
    </row>
  </sheetData>
  <sheetProtection sheet="1" objects="1" scenarios="1"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B28" sqref="B28"/>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v>0.69599999999999995</v>
      </c>
    </row>
    <row r="5" spans="1:2" x14ac:dyDescent="0.25">
      <c r="A5" s="58" t="s">
        <v>69</v>
      </c>
      <c r="B5" s="6">
        <v>0.29199999999999998</v>
      </c>
    </row>
    <row r="6" spans="1:2" x14ac:dyDescent="0.25">
      <c r="A6" s="59" t="s">
        <v>70</v>
      </c>
      <c r="B6" s="28">
        <v>0.221</v>
      </c>
    </row>
    <row r="7" spans="1:2" x14ac:dyDescent="0.25">
      <c r="A7" s="60" t="s">
        <v>71</v>
      </c>
      <c r="B7" s="62">
        <v>0.64700000000000002</v>
      </c>
    </row>
    <row r="8" spans="1:2" x14ac:dyDescent="0.25">
      <c r="A8" s="58" t="s">
        <v>72</v>
      </c>
      <c r="B8" s="6">
        <v>0</v>
      </c>
    </row>
    <row r="9" spans="1:2" x14ac:dyDescent="0.25">
      <c r="A9" s="59" t="s">
        <v>73</v>
      </c>
      <c r="B9" s="28">
        <v>0.17599999999999999</v>
      </c>
    </row>
    <row r="10" spans="1:2" x14ac:dyDescent="0.25">
      <c r="A10" s="60" t="s">
        <v>74</v>
      </c>
      <c r="B10" s="62">
        <v>0.63600000000000001</v>
      </c>
    </row>
    <row r="11" spans="1:2" x14ac:dyDescent="0.25">
      <c r="A11" s="58" t="s">
        <v>75</v>
      </c>
      <c r="B11" s="6">
        <v>0.93200000000000005</v>
      </c>
    </row>
    <row r="12" spans="1:2" x14ac:dyDescent="0.25">
      <c r="A12" s="59" t="s">
        <v>76</v>
      </c>
      <c r="B12" s="28">
        <v>0.56299999999999994</v>
      </c>
    </row>
    <row r="13" spans="1:2" x14ac:dyDescent="0.25">
      <c r="A13" s="60" t="s">
        <v>77</v>
      </c>
      <c r="B13" s="62">
        <v>0.67</v>
      </c>
    </row>
    <row r="14" spans="1:2" x14ac:dyDescent="0.25">
      <c r="A14" s="58" t="s">
        <v>78</v>
      </c>
      <c r="B14" s="6">
        <v>0</v>
      </c>
    </row>
    <row r="15" spans="1:2" x14ac:dyDescent="0.25">
      <c r="A15" s="59" t="s">
        <v>79</v>
      </c>
      <c r="B15" s="28">
        <v>0.20100000000000001</v>
      </c>
    </row>
    <row r="16" spans="1:2" x14ac:dyDescent="0.25">
      <c r="A16" s="60" t="s">
        <v>80</v>
      </c>
      <c r="B16" s="62">
        <v>0.21199999999999999</v>
      </c>
    </row>
    <row r="17" spans="1:2" x14ac:dyDescent="0.25">
      <c r="A17" s="58" t="s">
        <v>81</v>
      </c>
      <c r="B17" s="6">
        <v>0</v>
      </c>
    </row>
    <row r="18" spans="1:2" x14ac:dyDescent="0.25">
      <c r="A18" s="59" t="s">
        <v>82</v>
      </c>
      <c r="B18" s="28">
        <v>0</v>
      </c>
    </row>
    <row r="19" spans="1:2" x14ac:dyDescent="0.25">
      <c r="A19" s="60" t="s">
        <v>83</v>
      </c>
      <c r="B19" s="62">
        <v>0.63</v>
      </c>
    </row>
    <row r="20" spans="1:2" x14ac:dyDescent="0.25">
      <c r="A20" s="58" t="s">
        <v>84</v>
      </c>
      <c r="B20" s="6">
        <v>0</v>
      </c>
    </row>
    <row r="21" spans="1:2" x14ac:dyDescent="0.25">
      <c r="A21" s="59" t="s">
        <v>85</v>
      </c>
      <c r="B21" s="28">
        <v>0.11600000000000001</v>
      </c>
    </row>
    <row r="22" spans="1:2" x14ac:dyDescent="0.25">
      <c r="A22" s="60" t="s">
        <v>86</v>
      </c>
      <c r="B22" s="62">
        <v>0.60399999999999998</v>
      </c>
    </row>
    <row r="23" spans="1:2" x14ac:dyDescent="0.25">
      <c r="A23" s="58" t="s">
        <v>87</v>
      </c>
      <c r="B23" s="6">
        <v>0</v>
      </c>
    </row>
    <row r="24" spans="1:2" x14ac:dyDescent="0.25">
      <c r="A24" s="59" t="s">
        <v>88</v>
      </c>
      <c r="B24" s="28">
        <v>0</v>
      </c>
    </row>
    <row r="25" spans="1:2" x14ac:dyDescent="0.25">
      <c r="A25" s="58" t="s">
        <v>89</v>
      </c>
      <c r="B25" s="6">
        <v>0</v>
      </c>
    </row>
    <row r="26" spans="1:2" x14ac:dyDescent="0.25">
      <c r="A26" s="58" t="s">
        <v>90</v>
      </c>
      <c r="B26" s="6">
        <v>0</v>
      </c>
    </row>
    <row r="27" spans="1:2" ht="15.75" thickBot="1" x14ac:dyDescent="0.3">
      <c r="A27" s="61" t="s">
        <v>91</v>
      </c>
      <c r="B27" s="7">
        <v>0</v>
      </c>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24"/>
  <sheetViews>
    <sheetView workbookViewId="0">
      <selection activeCell="M27" sqref="M27"/>
    </sheetView>
  </sheetViews>
  <sheetFormatPr defaultRowHeight="15" x14ac:dyDescent="0.25"/>
  <cols>
    <col min="2" max="2" width="17" style="1" bestFit="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101</v>
      </c>
      <c r="C4" s="12">
        <v>2.4</v>
      </c>
      <c r="D4" s="66">
        <v>42509</v>
      </c>
      <c r="E4" s="21">
        <v>2.367</v>
      </c>
    </row>
    <row r="5" spans="2:5" x14ac:dyDescent="0.25">
      <c r="B5" s="4" t="s">
        <v>102</v>
      </c>
      <c r="C5" s="5">
        <v>2.4</v>
      </c>
      <c r="D5" s="67">
        <v>42509</v>
      </c>
      <c r="E5" s="22">
        <v>2.58</v>
      </c>
    </row>
    <row r="6" spans="2:5" ht="15.75" thickBot="1" x14ac:dyDescent="0.3">
      <c r="B6" s="14" t="s">
        <v>103</v>
      </c>
      <c r="C6" s="15">
        <v>2.4</v>
      </c>
      <c r="D6" s="68">
        <v>42509</v>
      </c>
      <c r="E6" s="23">
        <v>2.407</v>
      </c>
    </row>
    <row r="7" spans="2:5" x14ac:dyDescent="0.25">
      <c r="B7" s="11" t="s">
        <v>104</v>
      </c>
      <c r="C7" s="12">
        <v>9.6</v>
      </c>
      <c r="D7" s="66">
        <v>42509</v>
      </c>
      <c r="E7" s="21">
        <v>9.9559999999999995</v>
      </c>
    </row>
    <row r="8" spans="2:5" x14ac:dyDescent="0.25">
      <c r="B8" s="4" t="s">
        <v>105</v>
      </c>
      <c r="C8" s="5">
        <v>9.6</v>
      </c>
      <c r="D8" s="67">
        <v>42509</v>
      </c>
      <c r="E8" s="22">
        <v>9.4559999999999995</v>
      </c>
    </row>
    <row r="9" spans="2:5" ht="15.75" thickBot="1" x14ac:dyDescent="0.3">
      <c r="B9" s="14" t="s">
        <v>106</v>
      </c>
      <c r="C9" s="15">
        <v>9.6</v>
      </c>
      <c r="D9" s="68">
        <v>42509</v>
      </c>
      <c r="E9" s="23">
        <v>9.8439999999999994</v>
      </c>
    </row>
    <row r="10" spans="2:5" x14ac:dyDescent="0.25">
      <c r="B10" s="11" t="s">
        <v>107</v>
      </c>
      <c r="C10" s="12">
        <v>14.4</v>
      </c>
      <c r="D10" s="66">
        <v>42509</v>
      </c>
      <c r="E10" s="21">
        <v>15.183</v>
      </c>
    </row>
    <row r="11" spans="2:5" x14ac:dyDescent="0.25">
      <c r="B11" s="4" t="s">
        <v>108</v>
      </c>
      <c r="C11" s="5">
        <v>14.4</v>
      </c>
      <c r="D11" s="67">
        <v>42509</v>
      </c>
      <c r="E11" s="22">
        <v>14.632999999999999</v>
      </c>
    </row>
    <row r="12" spans="2:5" ht="15.75" thickBot="1" x14ac:dyDescent="0.3">
      <c r="B12" s="14" t="s">
        <v>109</v>
      </c>
      <c r="C12" s="15">
        <v>14.4</v>
      </c>
      <c r="D12" s="68">
        <v>42509</v>
      </c>
      <c r="E12" s="70">
        <v>19.605</v>
      </c>
    </row>
    <row r="15" spans="2:5" x14ac:dyDescent="0.25">
      <c r="B15" s="69" t="s">
        <v>134</v>
      </c>
    </row>
    <row r="16" spans="2:5" x14ac:dyDescent="0.25">
      <c r="B16" s="69" t="s">
        <v>110</v>
      </c>
    </row>
    <row r="17" spans="2:8" x14ac:dyDescent="0.25">
      <c r="B17" s="69" t="s">
        <v>111</v>
      </c>
    </row>
    <row r="19" spans="2:8" x14ac:dyDescent="0.25">
      <c r="B19" s="69" t="s">
        <v>124</v>
      </c>
    </row>
    <row r="20" spans="2:8" x14ac:dyDescent="0.25">
      <c r="G20" t="s">
        <v>136</v>
      </c>
      <c r="H20" t="s">
        <v>137</v>
      </c>
    </row>
    <row r="21" spans="2:8" x14ac:dyDescent="0.25">
      <c r="G21">
        <v>18</v>
      </c>
      <c r="H21">
        <v>1.03</v>
      </c>
    </row>
    <row r="22" spans="2:8" x14ac:dyDescent="0.25">
      <c r="G22">
        <v>39</v>
      </c>
      <c r="H22">
        <v>1.1599999999999999</v>
      </c>
    </row>
    <row r="23" spans="2:8" x14ac:dyDescent="0.25">
      <c r="G23">
        <v>1</v>
      </c>
      <c r="H23">
        <v>0.93</v>
      </c>
    </row>
    <row r="24" spans="2:8" x14ac:dyDescent="0.25">
      <c r="G24">
        <v>28</v>
      </c>
      <c r="H24">
        <v>1.1100000000000001</v>
      </c>
    </row>
  </sheetData>
  <sheetProtection sheet="1" objects="1" scenarios="1"/>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3"/>
  <sheetViews>
    <sheetView workbookViewId="0">
      <selection activeCell="B22" sqref="B22"/>
    </sheetView>
  </sheetViews>
  <sheetFormatPr defaultRowHeight="15" x14ac:dyDescent="0.25"/>
  <cols>
    <col min="2" max="2" width="17" style="1" bestFit="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112</v>
      </c>
      <c r="C4" s="12">
        <v>2.4</v>
      </c>
      <c r="D4" s="66">
        <v>42509</v>
      </c>
      <c r="E4" s="71">
        <v>2.6960000000000002</v>
      </c>
    </row>
    <row r="5" spans="2:5" x14ac:dyDescent="0.25">
      <c r="B5" s="4" t="s">
        <v>113</v>
      </c>
      <c r="C5" s="5">
        <v>2.4</v>
      </c>
      <c r="D5" s="67">
        <v>42509</v>
      </c>
      <c r="E5" s="72">
        <v>2.9220000000000002</v>
      </c>
    </row>
    <row r="6" spans="2:5" ht="15.75" thickBot="1" x14ac:dyDescent="0.3">
      <c r="B6" s="14" t="s">
        <v>114</v>
      </c>
      <c r="C6" s="15">
        <v>2.4</v>
      </c>
      <c r="D6" s="68">
        <v>42509</v>
      </c>
      <c r="E6" s="73">
        <v>2.6989999999999998</v>
      </c>
    </row>
    <row r="7" spans="2:5" x14ac:dyDescent="0.25">
      <c r="B7" s="11" t="s">
        <v>115</v>
      </c>
      <c r="C7" s="12">
        <v>9.6</v>
      </c>
      <c r="D7" s="66">
        <v>42509</v>
      </c>
      <c r="E7" s="71">
        <v>11.010999999999999</v>
      </c>
    </row>
    <row r="8" spans="2:5" x14ac:dyDescent="0.25">
      <c r="B8" s="4" t="s">
        <v>116</v>
      </c>
      <c r="C8" s="5">
        <v>9.6</v>
      </c>
      <c r="D8" s="67">
        <v>42509</v>
      </c>
      <c r="E8" s="72">
        <v>10.696</v>
      </c>
    </row>
    <row r="9" spans="2:5" ht="15.75" thickBot="1" x14ac:dyDescent="0.3">
      <c r="B9" s="14" t="s">
        <v>117</v>
      </c>
      <c r="C9" s="15">
        <v>9.6</v>
      </c>
      <c r="D9" s="68">
        <v>42509</v>
      </c>
      <c r="E9" s="73">
        <v>10.901999999999999</v>
      </c>
    </row>
    <row r="10" spans="2:5" x14ac:dyDescent="0.25">
      <c r="B10" s="11" t="s">
        <v>118</v>
      </c>
      <c r="C10" s="12">
        <v>14.4</v>
      </c>
      <c r="D10" s="66">
        <v>42509</v>
      </c>
      <c r="E10" s="71">
        <v>16.802</v>
      </c>
    </row>
    <row r="11" spans="2:5" x14ac:dyDescent="0.25">
      <c r="B11" s="4" t="s">
        <v>119</v>
      </c>
      <c r="C11" s="5">
        <v>14.4</v>
      </c>
      <c r="D11" s="67">
        <v>42509</v>
      </c>
      <c r="E11" s="72">
        <v>16.954999999999998</v>
      </c>
    </row>
    <row r="12" spans="2:5" ht="15.75" thickBot="1" x14ac:dyDescent="0.3">
      <c r="B12" s="14" t="s">
        <v>120</v>
      </c>
      <c r="C12" s="15">
        <v>14.4</v>
      </c>
      <c r="D12" s="68">
        <v>42509</v>
      </c>
      <c r="E12" s="70">
        <v>13.502000000000001</v>
      </c>
    </row>
    <row r="15" spans="2:5" x14ac:dyDescent="0.25">
      <c r="B15" s="69" t="s">
        <v>134</v>
      </c>
    </row>
    <row r="16" spans="2:5" x14ac:dyDescent="0.25">
      <c r="B16" s="69" t="s">
        <v>121</v>
      </c>
    </row>
    <row r="17" spans="2:2" x14ac:dyDescent="0.25">
      <c r="B17" s="69" t="s">
        <v>111</v>
      </c>
    </row>
    <row r="19" spans="2:2" x14ac:dyDescent="0.25">
      <c r="B19" s="74" t="s">
        <v>122</v>
      </c>
    </row>
    <row r="20" spans="2:2" x14ac:dyDescent="0.25">
      <c r="B20" s="74" t="s">
        <v>138</v>
      </c>
    </row>
    <row r="21" spans="2:2" x14ac:dyDescent="0.25">
      <c r="B21" s="74" t="s">
        <v>123</v>
      </c>
    </row>
    <row r="23" spans="2:2" x14ac:dyDescent="0.25">
      <c r="B23" s="69" t="s">
        <v>124</v>
      </c>
    </row>
  </sheetData>
  <sheetProtection sheet="1" objects="1" scenarios="1"/>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C10" sqref="C10"/>
    </sheetView>
  </sheetViews>
  <sheetFormatPr defaultRowHeight="15" x14ac:dyDescent="0.25"/>
  <cols>
    <col min="2" max="2" width="17" style="1" bestFit="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125</v>
      </c>
      <c r="C4" s="12">
        <v>2.4</v>
      </c>
      <c r="D4" s="66">
        <v>42512</v>
      </c>
      <c r="E4" s="71">
        <v>2.129</v>
      </c>
    </row>
    <row r="5" spans="2:5" x14ac:dyDescent="0.25">
      <c r="B5" s="4" t="s">
        <v>102</v>
      </c>
      <c r="C5" s="5">
        <v>2.4</v>
      </c>
      <c r="D5" s="67">
        <v>42512</v>
      </c>
      <c r="E5" s="72">
        <v>1.954</v>
      </c>
    </row>
    <row r="6" spans="2:5" ht="15.75" thickBot="1" x14ac:dyDescent="0.3">
      <c r="B6" s="14" t="s">
        <v>130</v>
      </c>
      <c r="C6" s="15">
        <v>2.4</v>
      </c>
      <c r="D6" s="68">
        <v>42512</v>
      </c>
      <c r="E6" s="73">
        <v>2.202</v>
      </c>
    </row>
    <row r="7" spans="2:5" x14ac:dyDescent="0.25">
      <c r="B7" s="11" t="s">
        <v>126</v>
      </c>
      <c r="C7" s="12">
        <v>9.6</v>
      </c>
      <c r="D7" s="66">
        <v>42512</v>
      </c>
      <c r="E7" s="71">
        <v>8.4990000000000006</v>
      </c>
    </row>
    <row r="8" spans="2:5" x14ac:dyDescent="0.25">
      <c r="B8" s="4" t="s">
        <v>128</v>
      </c>
      <c r="C8" s="5">
        <v>9.6</v>
      </c>
      <c r="D8" s="67">
        <v>42512</v>
      </c>
      <c r="E8" s="72">
        <v>8.3480000000000008</v>
      </c>
    </row>
    <row r="9" spans="2:5" ht="15.75" thickBot="1" x14ac:dyDescent="0.3">
      <c r="B9" s="14" t="s">
        <v>106</v>
      </c>
      <c r="C9" s="15">
        <v>9.6</v>
      </c>
      <c r="D9" s="68">
        <v>42512</v>
      </c>
      <c r="E9" s="73">
        <v>8.6630000000000003</v>
      </c>
    </row>
    <row r="10" spans="2:5" x14ac:dyDescent="0.25">
      <c r="B10" s="11" t="s">
        <v>127</v>
      </c>
      <c r="C10" s="12">
        <v>14.4</v>
      </c>
      <c r="D10" s="66">
        <v>42512</v>
      </c>
      <c r="E10" s="71">
        <v>11.27</v>
      </c>
    </row>
    <row r="11" spans="2:5" x14ac:dyDescent="0.25">
      <c r="B11" s="4" t="s">
        <v>129</v>
      </c>
      <c r="C11" s="5">
        <v>14.4</v>
      </c>
      <c r="D11" s="67">
        <v>42512</v>
      </c>
      <c r="E11" s="72">
        <v>13.151999999999999</v>
      </c>
    </row>
    <row r="12" spans="2:5" ht="15.75" thickBot="1" x14ac:dyDescent="0.3">
      <c r="B12" s="14" t="s">
        <v>131</v>
      </c>
      <c r="C12" s="15">
        <v>14.4</v>
      </c>
      <c r="D12" s="68">
        <v>42512</v>
      </c>
      <c r="E12" s="73">
        <v>13.47</v>
      </c>
    </row>
    <row r="15" spans="2:5" x14ac:dyDescent="0.25">
      <c r="B15" s="69" t="s">
        <v>135</v>
      </c>
    </row>
    <row r="16" spans="2:5" x14ac:dyDescent="0.25">
      <c r="B16" s="69" t="s">
        <v>132</v>
      </c>
    </row>
    <row r="17" spans="2:2" x14ac:dyDescent="0.25">
      <c r="B17" s="69" t="s">
        <v>111</v>
      </c>
    </row>
    <row r="19" spans="2:2" x14ac:dyDescent="0.25">
      <c r="B19" s="69"/>
    </row>
  </sheetData>
  <sheetProtection sheet="1" objects="1" scenarios="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E10" sqref="E10"/>
    </sheetView>
  </sheetViews>
  <sheetFormatPr defaultRowHeight="15" x14ac:dyDescent="0.25"/>
  <cols>
    <col min="2" max="2" width="17" style="1" bestFit="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125</v>
      </c>
      <c r="C4" s="12">
        <v>2.4</v>
      </c>
      <c r="D4" s="66">
        <v>42513</v>
      </c>
      <c r="E4" s="71">
        <v>2.5179999999999998</v>
      </c>
    </row>
    <row r="5" spans="2:5" x14ac:dyDescent="0.25">
      <c r="B5" s="4" t="s">
        <v>102</v>
      </c>
      <c r="C5" s="5">
        <v>2.4</v>
      </c>
      <c r="D5" s="67">
        <v>42513</v>
      </c>
      <c r="E5" s="72">
        <v>2.2850000000000001</v>
      </c>
    </row>
    <row r="6" spans="2:5" ht="15.75" thickBot="1" x14ac:dyDescent="0.3">
      <c r="B6" s="14" t="s">
        <v>130</v>
      </c>
      <c r="C6" s="15">
        <v>2.4</v>
      </c>
      <c r="D6" s="68">
        <v>42513</v>
      </c>
      <c r="E6" s="73">
        <v>2.61</v>
      </c>
    </row>
    <row r="7" spans="2:5" x14ac:dyDescent="0.25">
      <c r="B7" s="11" t="s">
        <v>126</v>
      </c>
      <c r="C7" s="12">
        <v>9.6</v>
      </c>
      <c r="D7" s="66">
        <v>42513</v>
      </c>
      <c r="E7" s="71">
        <v>9.7629999999999999</v>
      </c>
    </row>
    <row r="8" spans="2:5" x14ac:dyDescent="0.25">
      <c r="B8" s="4" t="s">
        <v>128</v>
      </c>
      <c r="C8" s="5">
        <v>9.6</v>
      </c>
      <c r="D8" s="67">
        <v>42513</v>
      </c>
      <c r="E8" s="72">
        <v>9.6980000000000004</v>
      </c>
    </row>
    <row r="9" spans="2:5" ht="15.75" thickBot="1" x14ac:dyDescent="0.3">
      <c r="B9" s="14" t="s">
        <v>106</v>
      </c>
      <c r="C9" s="15">
        <v>9.6</v>
      </c>
      <c r="D9" s="68">
        <v>42513</v>
      </c>
      <c r="E9" s="73">
        <v>10.521000000000001</v>
      </c>
    </row>
    <row r="10" spans="2:5" x14ac:dyDescent="0.25">
      <c r="B10" s="11" t="s">
        <v>127</v>
      </c>
      <c r="C10" s="12">
        <v>14.4</v>
      </c>
      <c r="D10" s="66">
        <v>42513</v>
      </c>
      <c r="E10" s="71">
        <v>13.217000000000001</v>
      </c>
    </row>
    <row r="11" spans="2:5" x14ac:dyDescent="0.25">
      <c r="B11" s="4" t="s">
        <v>129</v>
      </c>
      <c r="C11" s="5">
        <v>14.4</v>
      </c>
      <c r="D11" s="67">
        <v>42513</v>
      </c>
      <c r="E11" s="72">
        <v>16.533999999999999</v>
      </c>
    </row>
    <row r="12" spans="2:5" ht="15.75" thickBot="1" x14ac:dyDescent="0.3">
      <c r="B12" s="14" t="s">
        <v>131</v>
      </c>
      <c r="C12" s="15">
        <v>14.4</v>
      </c>
      <c r="D12" s="68">
        <v>42513</v>
      </c>
      <c r="E12" s="73">
        <v>15.458</v>
      </c>
    </row>
    <row r="15" spans="2:5" x14ac:dyDescent="0.25">
      <c r="B15" s="69" t="s">
        <v>135</v>
      </c>
    </row>
    <row r="16" spans="2:5" x14ac:dyDescent="0.25">
      <c r="B16" s="69" t="s">
        <v>133</v>
      </c>
    </row>
    <row r="17" spans="2:2" x14ac:dyDescent="0.25">
      <c r="B17" s="69" t="s">
        <v>111</v>
      </c>
    </row>
    <row r="19" spans="2:2" x14ac:dyDescent="0.25">
      <c r="B19" s="69"/>
    </row>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META</vt:lpstr>
      <vt:lpstr>Fluxes</vt:lpstr>
      <vt:lpstr>Concentrations</vt:lpstr>
      <vt:lpstr>StandardsA</vt:lpstr>
      <vt:lpstr>StandardsB</vt:lpstr>
      <vt:lpstr>StandardsC</vt:lpstr>
      <vt:lpstr>StandardsD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2016-12-08T16:58:41Z</dcterms:modified>
</cp:coreProperties>
</file>